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filterPrivacy="1" defaultThemeVersion="166925"/>
  <xr:revisionPtr revIDLastSave="0" documentId="8_{036B4A61-8F9A-4A25-849C-167AA4D6042A}" xr6:coauthVersionLast="36" xr6:coauthVersionMax="36" xr10:uidLastSave="{00000000-0000-0000-0000-000000000000}"/>
  <bookViews>
    <workbookView xWindow="0" yWindow="0" windowWidth="23040" windowHeight="8976" tabRatio="853" xr2:uid="{F9E133A9-7477-41D1-95BF-48F4AA219C61}"/>
  </bookViews>
  <sheets>
    <sheet name="別記様式第４" sheetId="1" r:id="rId1"/>
    <sheet name="事前届出書・届出済証" sheetId="12" r:id="rId2"/>
    <sheet name="リスト" sheetId="7" r:id="rId3"/>
  </sheets>
  <definedNames>
    <definedName name="_xlnm.Print_Area" localSheetId="1">事前届出書・届出済証!$B$3:$AV$39</definedName>
    <definedName name="_xlnm.Print_Area" localSheetId="0">別記様式第４!$C$1:$L$25</definedName>
    <definedName name="_xlnm.Print_Titles" localSheetId="0">別記様式第４!$4:$4</definedName>
    <definedName name="署コード">リスト!$K$3:$L$43</definedName>
    <definedName name="用途">リスト!$B$2:$C$7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3" i="1"/>
  <c r="A24" i="1"/>
  <c r="A25" i="1"/>
  <c r="D24" i="1"/>
  <c r="H24" i="1"/>
  <c r="J24" i="1"/>
  <c r="K24" i="1"/>
  <c r="L24" i="1"/>
  <c r="AN24" i="1"/>
  <c r="G24" i="1" s="1"/>
  <c r="AO24" i="1"/>
  <c r="AP24" i="1"/>
  <c r="AQ24" i="1" s="1"/>
  <c r="AE24" i="1" s="1"/>
  <c r="AR24" i="1"/>
  <c r="AS24" i="1"/>
  <c r="E24" i="1" s="1"/>
  <c r="AM24" i="1" s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6" i="1"/>
  <c r="AK2" i="12" l="1"/>
  <c r="AH2" i="12"/>
  <c r="AI2" i="12"/>
  <c r="Z2" i="12"/>
  <c r="K2" i="12"/>
  <c r="T2" i="12" l="1"/>
  <c r="J21" i="12" s="1"/>
  <c r="AL2" i="12" l="1"/>
  <c r="AJ2" i="12"/>
  <c r="AG2" i="12"/>
  <c r="AF2" i="12"/>
  <c r="N28" i="12" s="1"/>
  <c r="AD2" i="12"/>
  <c r="AC2" i="12"/>
  <c r="AB2" i="12"/>
  <c r="AA2" i="12"/>
  <c r="Y2" i="12"/>
  <c r="X2" i="12"/>
  <c r="W2" i="12"/>
  <c r="V2" i="12"/>
  <c r="U2" i="12"/>
  <c r="S2" i="12"/>
  <c r="R2" i="12"/>
  <c r="Q2" i="12"/>
  <c r="P2" i="12"/>
  <c r="O2" i="12"/>
  <c r="N2" i="12"/>
  <c r="M2" i="12"/>
  <c r="L2" i="12"/>
  <c r="I2" i="12"/>
  <c r="F2" i="12"/>
  <c r="K26" i="12" l="1"/>
  <c r="J25" i="12"/>
  <c r="J22" i="12"/>
  <c r="I22" i="12"/>
  <c r="C2" i="12"/>
  <c r="B2" i="12"/>
  <c r="AO5" i="1" l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5" i="1"/>
  <c r="AO2" i="12" l="1"/>
  <c r="AR5" i="1"/>
  <c r="AS5" i="1" s="1"/>
  <c r="AR6" i="1"/>
  <c r="AR7" i="1"/>
  <c r="AS7" i="1" s="1"/>
  <c r="E7" i="1" s="1"/>
  <c r="AR8" i="1"/>
  <c r="AS8" i="1" s="1"/>
  <c r="E8" i="1" s="1"/>
  <c r="AR9" i="1"/>
  <c r="AS9" i="1" s="1"/>
  <c r="E9" i="1" s="1"/>
  <c r="AR10" i="1"/>
  <c r="AS10" i="1" s="1"/>
  <c r="E10" i="1" s="1"/>
  <c r="AR11" i="1"/>
  <c r="AS11" i="1" s="1"/>
  <c r="E11" i="1" s="1"/>
  <c r="AR12" i="1"/>
  <c r="AS12" i="1" s="1"/>
  <c r="E12" i="1" s="1"/>
  <c r="AR13" i="1"/>
  <c r="AS13" i="1" s="1"/>
  <c r="E13" i="1" s="1"/>
  <c r="AR14" i="1"/>
  <c r="AS14" i="1" s="1"/>
  <c r="E14" i="1" s="1"/>
  <c r="AR15" i="1"/>
  <c r="AS15" i="1" s="1"/>
  <c r="E15" i="1" s="1"/>
  <c r="AR16" i="1"/>
  <c r="AS16" i="1" s="1"/>
  <c r="E16" i="1" s="1"/>
  <c r="AR17" i="1"/>
  <c r="AS17" i="1" s="1"/>
  <c r="E17" i="1" s="1"/>
  <c r="AR18" i="1"/>
  <c r="AS18" i="1" s="1"/>
  <c r="E18" i="1" s="1"/>
  <c r="AR19" i="1"/>
  <c r="AS19" i="1" s="1"/>
  <c r="E19" i="1" s="1"/>
  <c r="AR20" i="1"/>
  <c r="AS20" i="1" s="1"/>
  <c r="E20" i="1" s="1"/>
  <c r="AR21" i="1"/>
  <c r="AS21" i="1" s="1"/>
  <c r="E21" i="1" s="1"/>
  <c r="AR22" i="1"/>
  <c r="AS22" i="1" s="1"/>
  <c r="E22" i="1" s="1"/>
  <c r="AR23" i="1"/>
  <c r="AS23" i="1" s="1"/>
  <c r="E23" i="1" s="1"/>
  <c r="AR25" i="1"/>
  <c r="AS25" i="1" s="1"/>
  <c r="E25" i="1" s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K1" i="1"/>
  <c r="D2" i="12" l="1"/>
  <c r="AS6" i="1"/>
  <c r="E6" i="1" s="1"/>
  <c r="AR2" i="12"/>
  <c r="E5" i="1"/>
  <c r="E2" i="12" s="1"/>
  <c r="M10" i="12"/>
  <c r="I27" i="12"/>
  <c r="O31" i="12"/>
  <c r="I29" i="12"/>
  <c r="I32" i="12"/>
  <c r="I34" i="12"/>
  <c r="L17" i="12"/>
  <c r="L16" i="12"/>
  <c r="L15" i="12"/>
  <c r="AS12" i="12"/>
  <c r="U10" i="12"/>
  <c r="R10" i="12" l="1"/>
  <c r="AK12" i="12"/>
  <c r="I21" i="12"/>
  <c r="N27" i="12"/>
  <c r="AM12" i="12"/>
  <c r="I28" i="12"/>
  <c r="AP12" i="12"/>
  <c r="K23" i="12"/>
  <c r="K24" i="12"/>
  <c r="O10" i="12"/>
  <c r="AM6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5" i="1"/>
  <c r="AM5" i="1"/>
  <c r="AM2" i="12" s="1"/>
  <c r="AN4" i="12" s="1"/>
  <c r="H5" i="1"/>
  <c r="J5" i="1" l="1"/>
  <c r="J2" i="12" s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AP5" i="1" l="1"/>
  <c r="AP2" i="12" s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5" i="1"/>
  <c r="AQ5" i="1" l="1"/>
  <c r="AQ6" i="1"/>
  <c r="AE6" i="1" s="1"/>
  <c r="AQ7" i="1"/>
  <c r="AE7" i="1" s="1"/>
  <c r="AQ8" i="1"/>
  <c r="AE8" i="1" s="1"/>
  <c r="AQ9" i="1"/>
  <c r="AE9" i="1" s="1"/>
  <c r="AQ10" i="1"/>
  <c r="AE10" i="1" s="1"/>
  <c r="AQ11" i="1"/>
  <c r="AE11" i="1" s="1"/>
  <c r="AQ12" i="1"/>
  <c r="AE12" i="1" s="1"/>
  <c r="AQ13" i="1"/>
  <c r="AE13" i="1" s="1"/>
  <c r="AQ14" i="1"/>
  <c r="AE14" i="1" s="1"/>
  <c r="AQ15" i="1"/>
  <c r="AE15" i="1" s="1"/>
  <c r="AQ16" i="1"/>
  <c r="AE16" i="1" s="1"/>
  <c r="AQ17" i="1"/>
  <c r="AE17" i="1" s="1"/>
  <c r="AQ18" i="1"/>
  <c r="AE18" i="1" s="1"/>
  <c r="AQ19" i="1"/>
  <c r="AE19" i="1" s="1"/>
  <c r="AQ20" i="1"/>
  <c r="AE20" i="1" s="1"/>
  <c r="AQ21" i="1"/>
  <c r="AE21" i="1" s="1"/>
  <c r="AQ22" i="1"/>
  <c r="AE22" i="1" s="1"/>
  <c r="AQ23" i="1"/>
  <c r="AE23" i="1" s="1"/>
  <c r="AQ25" i="1"/>
  <c r="AE25" i="1" s="1"/>
  <c r="AE5" i="1" l="1"/>
  <c r="AE2" i="12" s="1"/>
  <c r="AQ2" i="12"/>
  <c r="H17" i="1"/>
  <c r="H25" i="1"/>
  <c r="AN25" i="1"/>
  <c r="G25" i="1" s="1"/>
  <c r="H23" i="1" l="1"/>
  <c r="AN23" i="1"/>
  <c r="G23" i="1" s="1"/>
  <c r="AN6" i="1" l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H6" i="1" l="1"/>
  <c r="H2" i="12" s="1"/>
  <c r="H7" i="1"/>
  <c r="H8" i="1"/>
  <c r="H9" i="1"/>
  <c r="H10" i="1"/>
  <c r="H11" i="1"/>
  <c r="H12" i="1"/>
  <c r="H13" i="1"/>
  <c r="H14" i="1"/>
  <c r="H15" i="1"/>
  <c r="H16" i="1"/>
  <c r="H18" i="1"/>
  <c r="H19" i="1"/>
  <c r="H20" i="1"/>
  <c r="H21" i="1"/>
  <c r="H2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AN5" i="1" l="1"/>
  <c r="AN2" i="12" s="1"/>
  <c r="I18" i="12" s="1"/>
  <c r="G5" i="1" l="1"/>
  <c r="G2" i="12" s="1"/>
</calcChain>
</file>

<file path=xl/sharedStrings.xml><?xml version="1.0" encoding="utf-8"?>
<sst xmlns="http://schemas.openxmlformats.org/spreadsheetml/2006/main" count="304" uniqueCount="236">
  <si>
    <t>受理年月日</t>
    <rPh sb="0" eb="2">
      <t>ジュリ</t>
    </rPh>
    <rPh sb="2" eb="5">
      <t>ネンガッピ</t>
    </rPh>
    <phoneticPr fontId="1"/>
  </si>
  <si>
    <t>番号標に表示されている番号</t>
    <rPh sb="0" eb="2">
      <t>バンゴウ</t>
    </rPh>
    <rPh sb="2" eb="3">
      <t>ヒョウ</t>
    </rPh>
    <rPh sb="4" eb="6">
      <t>ヒョウジ</t>
    </rPh>
    <rPh sb="11" eb="13">
      <t>バンゴウ</t>
    </rPh>
    <phoneticPr fontId="1"/>
  </si>
  <si>
    <t>車両の使用者氏名又は名称</t>
    <rPh sb="0" eb="2">
      <t>シャリョウ</t>
    </rPh>
    <rPh sb="3" eb="6">
      <t>シヨウシャ</t>
    </rPh>
    <rPh sb="6" eb="8">
      <t>シメイ</t>
    </rPh>
    <rPh sb="8" eb="9">
      <t>マタ</t>
    </rPh>
    <rPh sb="10" eb="12">
      <t>メイショウ</t>
    </rPh>
    <phoneticPr fontId="1"/>
  </si>
  <si>
    <t>交付年月日</t>
    <rPh sb="0" eb="2">
      <t>コウフ</t>
    </rPh>
    <rPh sb="2" eb="5">
      <t>ネンガッピ</t>
    </rPh>
    <phoneticPr fontId="1"/>
  </si>
  <si>
    <t>備考</t>
    <rPh sb="0" eb="2">
      <t>ビコウ</t>
    </rPh>
    <phoneticPr fontId="1"/>
  </si>
  <si>
    <t xml:space="preserve"> 交付番号</t>
    <rPh sb="1" eb="3">
      <t>コウフ</t>
    </rPh>
    <rPh sb="3" eb="5">
      <t>バンゴウ</t>
    </rPh>
    <phoneticPr fontId="1"/>
  </si>
  <si>
    <t>申請者（住所）</t>
    <rPh sb="0" eb="3">
      <t>シンセイシャ</t>
    </rPh>
    <rPh sb="4" eb="6">
      <t>ジュウショ</t>
    </rPh>
    <phoneticPr fontId="1"/>
  </si>
  <si>
    <t>申請者（氏名）</t>
    <rPh sb="0" eb="3">
      <t>シンセイシャ</t>
    </rPh>
    <rPh sb="4" eb="6">
      <t>シメイ</t>
    </rPh>
    <phoneticPr fontId="1"/>
  </si>
  <si>
    <t>有効期限</t>
    <rPh sb="0" eb="2">
      <t>ユウコウ</t>
    </rPh>
    <rPh sb="2" eb="4">
      <t>キゲン</t>
    </rPh>
    <phoneticPr fontId="1"/>
  </si>
  <si>
    <t>車両使用者
住所</t>
    <rPh sb="0" eb="2">
      <t>シャリョウ</t>
    </rPh>
    <rPh sb="2" eb="5">
      <t>シヨウシャ</t>
    </rPh>
    <rPh sb="6" eb="8">
      <t>ジュウショ</t>
    </rPh>
    <phoneticPr fontId="1"/>
  </si>
  <si>
    <t>活動地域</t>
    <rPh sb="0" eb="2">
      <t>カツドウ</t>
    </rPh>
    <rPh sb="2" eb="4">
      <t>チイキ</t>
    </rPh>
    <phoneticPr fontId="1"/>
  </si>
  <si>
    <t>委託
（委託：１）</t>
    <rPh sb="0" eb="2">
      <t>イタク</t>
    </rPh>
    <rPh sb="4" eb="6">
      <t>イタク</t>
    </rPh>
    <phoneticPr fontId="1"/>
  </si>
  <si>
    <t>廃止
（廃止：１）</t>
    <rPh sb="0" eb="2">
      <t>ハイシ</t>
    </rPh>
    <rPh sb="4" eb="6">
      <t>ハイシ</t>
    </rPh>
    <phoneticPr fontId="1"/>
  </si>
  <si>
    <t>自動反映
交付番号</t>
    <rPh sb="0" eb="2">
      <t>ジドウ</t>
    </rPh>
    <rPh sb="2" eb="4">
      <t>ハンエイ</t>
    </rPh>
    <rPh sb="5" eb="7">
      <t>コウフ</t>
    </rPh>
    <rPh sb="7" eb="9">
      <t>バンゴウ</t>
    </rPh>
    <phoneticPr fontId="1"/>
  </si>
  <si>
    <t>自動反映
登録番号</t>
    <rPh sb="0" eb="2">
      <t>ジドウ</t>
    </rPh>
    <rPh sb="2" eb="4">
      <t>ハンエイ</t>
    </rPh>
    <rPh sb="5" eb="7">
      <t>トウロク</t>
    </rPh>
    <rPh sb="7" eb="9">
      <t>バンゴウ</t>
    </rPh>
    <phoneticPr fontId="1"/>
  </si>
  <si>
    <t>備考　用紙は、日本産業規格Ａ４とする。</t>
    <phoneticPr fontId="1"/>
  </si>
  <si>
    <t xml:space="preserve"> 氏名又
 は名称</t>
    <phoneticPr fontId="1"/>
  </si>
  <si>
    <t xml:space="preserve"> 車両の
 使用者</t>
    <phoneticPr fontId="1"/>
  </si>
  <si>
    <t xml:space="preserve"> 活　動　地　域</t>
    <phoneticPr fontId="1"/>
  </si>
  <si>
    <t>年</t>
  </si>
  <si>
    <t>号</t>
    <phoneticPr fontId="1"/>
  </si>
  <si>
    <t>第</t>
    <phoneticPr fontId="1"/>
  </si>
  <si>
    <t>エ</t>
  </si>
  <si>
    <t>ウ</t>
  </si>
  <si>
    <t>イ</t>
  </si>
  <si>
    <t>千葉</t>
    <rPh sb="0" eb="2">
      <t>チバ</t>
    </rPh>
    <phoneticPr fontId="1"/>
  </si>
  <si>
    <t>５００</t>
    <phoneticPr fontId="1"/>
  </si>
  <si>
    <t>あ</t>
    <phoneticPr fontId="1"/>
  </si>
  <si>
    <t>１２４３</t>
    <phoneticPr fontId="1"/>
  </si>
  <si>
    <t>00001</t>
    <phoneticPr fontId="1"/>
  </si>
  <si>
    <t>千葉市中央区市場１－１</t>
    <rPh sb="0" eb="3">
      <t>チバシ</t>
    </rPh>
    <rPh sb="3" eb="6">
      <t>チュウオウク</t>
    </rPh>
    <rPh sb="6" eb="8">
      <t>イチバ</t>
    </rPh>
    <phoneticPr fontId="1"/>
  </si>
  <si>
    <t>(043)223局0000番</t>
    <rPh sb="8" eb="9">
      <t>キョク</t>
    </rPh>
    <rPh sb="13" eb="14">
      <t>バン</t>
    </rPh>
    <phoneticPr fontId="1"/>
  </si>
  <si>
    <t>用途</t>
    <rPh sb="0" eb="2">
      <t>ヨウト</t>
    </rPh>
    <phoneticPr fontId="1"/>
  </si>
  <si>
    <t>指定機関名</t>
    <rPh sb="0" eb="2">
      <t>シテイ</t>
    </rPh>
    <rPh sb="2" eb="4">
      <t>キカン</t>
    </rPh>
    <rPh sb="4" eb="5">
      <t>メイ</t>
    </rPh>
    <phoneticPr fontId="1"/>
  </si>
  <si>
    <t>千葉県</t>
    <rPh sb="0" eb="3">
      <t>チバケン</t>
    </rPh>
    <phoneticPr fontId="1"/>
  </si>
  <si>
    <t>列1</t>
  </si>
  <si>
    <t>列2</t>
  </si>
  <si>
    <t>列3</t>
  </si>
  <si>
    <t>列4</t>
  </si>
  <si>
    <t>列5</t>
  </si>
  <si>
    <t>列8</t>
  </si>
  <si>
    <t>列9</t>
  </si>
  <si>
    <t>列10</t>
  </si>
  <si>
    <t>再交付
（再交付：１）</t>
    <rPh sb="0" eb="3">
      <t>サイコウフ</t>
    </rPh>
    <rPh sb="5" eb="8">
      <t>サイコウフ</t>
    </rPh>
    <phoneticPr fontId="1"/>
  </si>
  <si>
    <r>
      <rPr>
        <sz val="11"/>
        <color theme="1"/>
        <rFont val="ＭＳ Ｐ明朝"/>
        <family val="1"/>
        <charset val="128"/>
      </rPr>
      <t>備考</t>
    </r>
    <r>
      <rPr>
        <sz val="10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（用途コード・内容等）</t>
    </r>
    <rPh sb="0" eb="2">
      <t>ビコウ</t>
    </rPh>
    <rPh sb="4" eb="6">
      <t>ヨウト</t>
    </rPh>
    <rPh sb="10" eb="12">
      <t>ナイヨウ</t>
    </rPh>
    <rPh sb="12" eb="13">
      <t>ナド</t>
    </rPh>
    <phoneticPr fontId="1"/>
  </si>
  <si>
    <t>番号標に表示されている番号</t>
    <phoneticPr fontId="1"/>
  </si>
  <si>
    <t>番号標に表示されている番号2</t>
    <rPh sb="0" eb="2">
      <t>バンゴウヒョウ2</t>
    </rPh>
    <phoneticPr fontId="1"/>
  </si>
  <si>
    <t>車両使用者
氏名</t>
    <rPh sb="0" eb="2">
      <t>シャリョウ</t>
    </rPh>
    <rPh sb="2" eb="5">
      <t>シヨウシャ</t>
    </rPh>
    <rPh sb="6" eb="8">
      <t>シメイ</t>
    </rPh>
    <phoneticPr fontId="1"/>
  </si>
  <si>
    <t>車両使用者
電話番号</t>
    <rPh sb="6" eb="8">
      <t>デンワ</t>
    </rPh>
    <rPh sb="8" eb="10">
      <t>バンゴウ</t>
    </rPh>
    <phoneticPr fontId="1"/>
  </si>
  <si>
    <t>車両使用者
電話番号</t>
    <rPh sb="0" eb="2">
      <t>シャリョウ</t>
    </rPh>
    <rPh sb="2" eb="5">
      <t>シヨウシャ</t>
    </rPh>
    <rPh sb="6" eb="8">
      <t>デンワ</t>
    </rPh>
    <rPh sb="8" eb="10">
      <t>バンゴウ</t>
    </rPh>
    <phoneticPr fontId="1"/>
  </si>
  <si>
    <t>緊急連絡先　氏名</t>
    <rPh sb="0" eb="2">
      <t>キンキュウ</t>
    </rPh>
    <rPh sb="2" eb="5">
      <t>レンラクサキ</t>
    </rPh>
    <rPh sb="6" eb="8">
      <t>シメイ</t>
    </rPh>
    <phoneticPr fontId="1"/>
  </si>
  <si>
    <t>緊急連絡先　住所</t>
    <rPh sb="0" eb="2">
      <t>キンキュウ</t>
    </rPh>
    <rPh sb="2" eb="5">
      <t>レンラクサキ</t>
    </rPh>
    <rPh sb="6" eb="8">
      <t>ジュウショ</t>
    </rPh>
    <phoneticPr fontId="1"/>
  </si>
  <si>
    <t>緊急連絡先電話番号</t>
    <rPh sb="0" eb="2">
      <t>キンキュウ</t>
    </rPh>
    <rPh sb="2" eb="5">
      <t>レンラクサキ</t>
    </rPh>
    <rPh sb="5" eb="7">
      <t>デンワ</t>
    </rPh>
    <rPh sb="7" eb="9">
      <t>バンゴウ</t>
    </rPh>
    <phoneticPr fontId="1"/>
  </si>
  <si>
    <t>申出書
提出日</t>
    <rPh sb="0" eb="3">
      <t>モウシデショ</t>
    </rPh>
    <rPh sb="4" eb="6">
      <t>テイシュツ</t>
    </rPh>
    <rPh sb="6" eb="7">
      <t>ビ</t>
    </rPh>
    <phoneticPr fontId="1"/>
  </si>
  <si>
    <r>
      <t xml:space="preserve">登録番号
</t>
    </r>
    <r>
      <rPr>
        <sz val="9"/>
        <color theme="1"/>
        <rFont val="ＭＳ Ｐ明朝"/>
        <family val="1"/>
        <charset val="128"/>
      </rPr>
      <t>（確認用自動反映）</t>
    </r>
    <rPh sb="0" eb="2">
      <t>トウロク</t>
    </rPh>
    <rPh sb="2" eb="4">
      <t>バンゴウ</t>
    </rPh>
    <rPh sb="6" eb="9">
      <t>カクニンヨウ</t>
    </rPh>
    <rPh sb="9" eb="11">
      <t>ジドウ</t>
    </rPh>
    <rPh sb="11" eb="13">
      <t>ハンエイ</t>
    </rPh>
    <phoneticPr fontId="1"/>
  </si>
  <si>
    <t>習志野</t>
    <rPh sb="0" eb="3">
      <t>ナラシノ</t>
    </rPh>
    <phoneticPr fontId="1"/>
  </si>
  <si>
    <t>野田</t>
    <rPh sb="0" eb="2">
      <t>ノダ</t>
    </rPh>
    <phoneticPr fontId="1"/>
  </si>
  <si>
    <t>袖ケ浦</t>
    <rPh sb="0" eb="3">
      <t>ソデガウラ</t>
    </rPh>
    <phoneticPr fontId="1"/>
  </si>
  <si>
    <t>成田</t>
    <rPh sb="0" eb="2">
      <t>ナリタ</t>
    </rPh>
    <phoneticPr fontId="1"/>
  </si>
  <si>
    <t>市川</t>
    <rPh sb="0" eb="2">
      <t>イチカワ</t>
    </rPh>
    <phoneticPr fontId="1"/>
  </si>
  <si>
    <t>船橋</t>
    <rPh sb="0" eb="2">
      <t>フナバシ</t>
    </rPh>
    <phoneticPr fontId="1"/>
  </si>
  <si>
    <t>柏</t>
    <rPh sb="0" eb="1">
      <t>カシワ</t>
    </rPh>
    <phoneticPr fontId="1"/>
  </si>
  <si>
    <t>松戸</t>
    <rPh sb="0" eb="2">
      <t>マツド</t>
    </rPh>
    <phoneticPr fontId="1"/>
  </si>
  <si>
    <t>市原</t>
    <rPh sb="0" eb="2">
      <t>イチハラ</t>
    </rPh>
    <phoneticPr fontId="1"/>
  </si>
  <si>
    <t>ナンバーリスト</t>
    <phoneticPr fontId="1"/>
  </si>
  <si>
    <t>事前：１
規制後：２</t>
    <rPh sb="0" eb="2">
      <t>ジゼン</t>
    </rPh>
    <rPh sb="5" eb="8">
      <t>キセイゴ</t>
    </rPh>
    <phoneticPr fontId="1"/>
  </si>
  <si>
    <t>元号</t>
    <rPh sb="0" eb="2">
      <t>ゲンゴウ</t>
    </rPh>
    <phoneticPr fontId="1"/>
  </si>
  <si>
    <t>(043)223番0000局</t>
    <phoneticPr fontId="1"/>
  </si>
  <si>
    <t>番号</t>
    <rPh sb="0" eb="2">
      <t>バンゴウ</t>
    </rPh>
    <phoneticPr fontId="1"/>
  </si>
  <si>
    <t>シート「申出書」のA2に入力</t>
    <phoneticPr fontId="1"/>
  </si>
  <si>
    <t>ア</t>
  </si>
  <si>
    <t xml:space="preserve"> 住   所</t>
    <phoneticPr fontId="1"/>
  </si>
  <si>
    <t>廃止年月日</t>
    <rPh sb="0" eb="2">
      <t>ハイシ</t>
    </rPh>
    <rPh sb="2" eb="5">
      <t>ネンガッピ</t>
    </rPh>
    <phoneticPr fontId="1"/>
  </si>
  <si>
    <t>委託
（委託：２）</t>
  </si>
  <si>
    <t>委託等 期間</t>
    <rPh sb="0" eb="2">
      <t>イタク</t>
    </rPh>
    <rPh sb="2" eb="3">
      <t>ナド</t>
    </rPh>
    <rPh sb="4" eb="6">
      <t>キカン</t>
    </rPh>
    <phoneticPr fontId="1"/>
  </si>
  <si>
    <t>主たる車両の用途コード</t>
    <rPh sb="0" eb="1">
      <t>シュ</t>
    </rPh>
    <rPh sb="3" eb="5">
      <t>シャリョウ</t>
    </rPh>
    <rPh sb="6" eb="8">
      <t>ヨウト</t>
    </rPh>
    <phoneticPr fontId="1"/>
  </si>
  <si>
    <t>災　　　害</t>
    <phoneticPr fontId="1"/>
  </si>
  <si>
    <t>応急対策用</t>
  </si>
  <si>
    <t>原子力災害      　</t>
    <phoneticPr fontId="1"/>
  </si>
  <si>
    <t>国民保護措置用</t>
    <phoneticPr fontId="1"/>
  </si>
  <si>
    <t>規制除外車両事前届出書</t>
    <phoneticPr fontId="1"/>
  </si>
  <si>
    <t>規制除外車両事前届出済証</t>
    <phoneticPr fontId="1"/>
  </si>
  <si>
    <t xml:space="preserve">    左記のとおり事前届出を受けたことを証する</t>
  </si>
  <si>
    <t>千葉県公安委員会　殿</t>
    <phoneticPr fontId="1"/>
  </si>
  <si>
    <t>届出者住所</t>
    <phoneticPr fontId="1"/>
  </si>
  <si>
    <t>（電話）</t>
    <phoneticPr fontId="1"/>
  </si>
  <si>
    <t>氏名</t>
    <phoneticPr fontId="1"/>
  </si>
  <si>
    <t>番号標に表示</t>
  </si>
  <si>
    <t>されている番号</t>
  </si>
  <si>
    <t>１</t>
    <phoneticPr fontId="1"/>
  </si>
  <si>
    <t>態等における国民の保護のための措置に関する法律に基づく交</t>
    <phoneticPr fontId="1"/>
  </si>
  <si>
    <t>車両の用途（緊急</t>
    <phoneticPr fontId="1"/>
  </si>
  <si>
    <t>医師・歯科医師、医療機関等が使用する車両</t>
    <rPh sb="0" eb="2">
      <t>イシ</t>
    </rPh>
    <rPh sb="3" eb="5">
      <t>シカ</t>
    </rPh>
    <rPh sb="5" eb="7">
      <t>イシ</t>
    </rPh>
    <rPh sb="8" eb="10">
      <t>イリョウ</t>
    </rPh>
    <rPh sb="10" eb="12">
      <t>キカン</t>
    </rPh>
    <rPh sb="12" eb="13">
      <t>トウ</t>
    </rPh>
    <rPh sb="14" eb="16">
      <t>シヨウ</t>
    </rPh>
    <rPh sb="18" eb="20">
      <t>シャリョウ</t>
    </rPh>
    <phoneticPr fontId="1"/>
  </si>
  <si>
    <t>通規制が行われたときには、この届出済証を最寄りの都道府県</t>
    <phoneticPr fontId="1"/>
  </si>
  <si>
    <t>輸送を行う車両に</t>
    <phoneticPr fontId="1"/>
  </si>
  <si>
    <t>警察の本部、警察署、交通検問所等に提出して所要の手続を受</t>
    <phoneticPr fontId="1"/>
  </si>
  <si>
    <t>あっては、輸送人</t>
    <phoneticPr fontId="1"/>
  </si>
  <si>
    <t>医薬品・医療機器・医療用資材等を輸送する車両</t>
    <rPh sb="0" eb="3">
      <t>イヤクヒン</t>
    </rPh>
    <rPh sb="4" eb="6">
      <t>イリョウ</t>
    </rPh>
    <rPh sb="6" eb="8">
      <t>キキ</t>
    </rPh>
    <rPh sb="9" eb="12">
      <t>イリョウヨウ</t>
    </rPh>
    <rPh sb="12" eb="14">
      <t>シザイ</t>
    </rPh>
    <rPh sb="14" eb="15">
      <t>トウ</t>
    </rPh>
    <rPh sb="16" eb="18">
      <t>ユソウ</t>
    </rPh>
    <rPh sb="20" eb="22">
      <t>シャリョウ</t>
    </rPh>
    <phoneticPr fontId="1"/>
  </si>
  <si>
    <t>けてください。</t>
    <phoneticPr fontId="1"/>
  </si>
  <si>
    <t>員又は品名）</t>
    <phoneticPr fontId="1"/>
  </si>
  <si>
    <t>２</t>
    <phoneticPr fontId="1"/>
  </si>
  <si>
    <t>　届出内容に変更が生じ又は本届出済証を亡失し、滅失し、汚</t>
    <phoneticPr fontId="1"/>
  </si>
  <si>
    <t>建設用重機、道路啓開作業用車両又は重機輸送用車両</t>
    <rPh sb="0" eb="3">
      <t>ケンセツヨウ</t>
    </rPh>
    <rPh sb="3" eb="5">
      <t>ジュウキ</t>
    </rPh>
    <rPh sb="6" eb="8">
      <t>ドウロ</t>
    </rPh>
    <rPh sb="8" eb="9">
      <t>ケイ</t>
    </rPh>
    <rPh sb="9" eb="10">
      <t>カイ</t>
    </rPh>
    <rPh sb="10" eb="13">
      <t>サギョウヨウ</t>
    </rPh>
    <rPh sb="13" eb="15">
      <t>シャリョウ</t>
    </rPh>
    <rPh sb="15" eb="16">
      <t>マタ</t>
    </rPh>
    <rPh sb="17" eb="19">
      <t>ジュウキ</t>
    </rPh>
    <rPh sb="19" eb="22">
      <t>ユソウヨウ</t>
    </rPh>
    <rPh sb="22" eb="24">
      <t>シャリョウ</t>
    </rPh>
    <phoneticPr fontId="1"/>
  </si>
  <si>
    <t>損し、破損した場合には、公安委員会（警察本部経由）に届け</t>
    <phoneticPr fontId="1"/>
  </si>
  <si>
    <t>出て再交付を受けてください。</t>
  </si>
  <si>
    <t>３</t>
    <phoneticPr fontId="1"/>
  </si>
  <si>
    <t>　次に該当するときは、本届出済証を返納してください。</t>
    <phoneticPr fontId="1"/>
  </si>
  <si>
    <t>（１）</t>
    <phoneticPr fontId="1"/>
  </si>
  <si>
    <t>規制除外車両に該当しなくなったとき。</t>
    <phoneticPr fontId="1"/>
  </si>
  <si>
    <t>（２）</t>
    <phoneticPr fontId="1"/>
  </si>
  <si>
    <t>規制除外車両が廃車となったとき。</t>
    <phoneticPr fontId="1"/>
  </si>
  <si>
    <t>（３）</t>
    <phoneticPr fontId="1"/>
  </si>
  <si>
    <t xml:space="preserve">その他、規制除外車両としての必要性がなくなったとき。　　　　　 </t>
    <phoneticPr fontId="1"/>
  </si>
  <si>
    <t>この事前届出書を作成して、当該車両を使用して行う業務の内</t>
    <phoneticPr fontId="1"/>
  </si>
  <si>
    <t>容を疎明する書類を添付の上、車両の使用の本拠の位置を管轄す</t>
    <phoneticPr fontId="1"/>
  </si>
  <si>
    <t>る都道府県警察の本部又は警察署に提出してください。</t>
    <phoneticPr fontId="1"/>
  </si>
  <si>
    <t>別記様式第３</t>
    <phoneticPr fontId="1"/>
  </si>
  <si>
    <t>用途の具体的内容</t>
    <rPh sb="0" eb="2">
      <t>ヨウト</t>
    </rPh>
    <rPh sb="3" eb="6">
      <t>グタイテキ</t>
    </rPh>
    <rPh sb="6" eb="8">
      <t>ナイヨウ</t>
    </rPh>
    <phoneticPr fontId="1"/>
  </si>
  <si>
    <t>日</t>
    <phoneticPr fontId="1"/>
  </si>
  <si>
    <t>月</t>
  </si>
  <si>
    <t>(注)</t>
    <phoneticPr fontId="1"/>
  </si>
  <si>
    <t>規制除外車両確認申出　入力シート</t>
    <rPh sb="0" eb="2">
      <t>キセイ</t>
    </rPh>
    <rPh sb="2" eb="4">
      <t>ジョガイ</t>
    </rPh>
    <rPh sb="4" eb="6">
      <t>シャリョウ</t>
    </rPh>
    <rPh sb="6" eb="8">
      <t>カクニン</t>
    </rPh>
    <rPh sb="8" eb="10">
      <t>モウシデ</t>
    </rPh>
    <rPh sb="11" eb="13">
      <t>ニュウリョク</t>
    </rPh>
    <phoneticPr fontId="1"/>
  </si>
  <si>
    <t>医師・医薬品のその他の内容</t>
    <rPh sb="0" eb="2">
      <t>イシ</t>
    </rPh>
    <rPh sb="3" eb="5">
      <t>イヤク</t>
    </rPh>
    <rPh sb="5" eb="6">
      <t>ヒン</t>
    </rPh>
    <rPh sb="9" eb="10">
      <t>タ</t>
    </rPh>
    <rPh sb="11" eb="13">
      <t>ナイヨウ</t>
    </rPh>
    <phoneticPr fontId="1"/>
  </si>
  <si>
    <t>１か月後</t>
    <rPh sb="2" eb="3">
      <t>ゲツ</t>
    </rPh>
    <phoneticPr fontId="1"/>
  </si>
  <si>
    <t>契約期間と１か月の短い方</t>
    <rPh sb="0" eb="2">
      <t>ケイヤク</t>
    </rPh>
    <rPh sb="2" eb="4">
      <t>キカン</t>
    </rPh>
    <rPh sb="7" eb="8">
      <t>ゲツ</t>
    </rPh>
    <rPh sb="9" eb="10">
      <t>ミジカ</t>
    </rPh>
    <rPh sb="11" eb="12">
      <t>ホウ</t>
    </rPh>
    <phoneticPr fontId="1"/>
  </si>
  <si>
    <t>ア</t>
    <phoneticPr fontId="1"/>
  </si>
  <si>
    <t>イ</t>
    <phoneticPr fontId="1"/>
  </si>
  <si>
    <t>エ</t>
    <phoneticPr fontId="1"/>
  </si>
  <si>
    <t>積載（輸送）する重機の
積載する重機のナンバー</t>
    <rPh sb="0" eb="2">
      <t>セキサイ</t>
    </rPh>
    <rPh sb="3" eb="5">
      <t>ユソウ</t>
    </rPh>
    <rPh sb="8" eb="10">
      <t>ジュウキ</t>
    </rPh>
    <rPh sb="12" eb="14">
      <t>セキサイ</t>
    </rPh>
    <rPh sb="16" eb="18">
      <t>ジュウキ</t>
    </rPh>
    <phoneticPr fontId="1"/>
  </si>
  <si>
    <t>１</t>
  </si>
  <si>
    <t>届出者（住所）</t>
    <rPh sb="0" eb="2">
      <t>トドケデ</t>
    </rPh>
    <rPh sb="2" eb="3">
      <t>シャ</t>
    </rPh>
    <rPh sb="4" eb="6">
      <t>ジュウショ</t>
    </rPh>
    <phoneticPr fontId="1"/>
  </si>
  <si>
    <t>届出者（電話）</t>
    <rPh sb="4" eb="6">
      <t>デンワ</t>
    </rPh>
    <phoneticPr fontId="1"/>
  </si>
  <si>
    <t>(043)223局0000番</t>
    <phoneticPr fontId="1"/>
  </si>
  <si>
    <t>(医師・歯科医師)</t>
    <rPh sb="1" eb="3">
      <t>イシ</t>
    </rPh>
    <rPh sb="4" eb="8">
      <t>シカイシ</t>
    </rPh>
    <phoneticPr fontId="1"/>
  </si>
  <si>
    <t>(医療機関)</t>
    <rPh sb="1" eb="3">
      <t>イリョウ</t>
    </rPh>
    <rPh sb="3" eb="5">
      <t>キカン</t>
    </rPh>
    <phoneticPr fontId="1"/>
  </si>
  <si>
    <t>(医師等のその他)</t>
    <rPh sb="1" eb="3">
      <t>イシ</t>
    </rPh>
    <rPh sb="3" eb="4">
      <t>ナド</t>
    </rPh>
    <rPh sb="7" eb="8">
      <t>タ</t>
    </rPh>
    <phoneticPr fontId="1"/>
  </si>
  <si>
    <t>(医薬品)</t>
    <rPh sb="1" eb="3">
      <t>イヤク</t>
    </rPh>
    <rPh sb="3" eb="4">
      <t>ヒン</t>
    </rPh>
    <phoneticPr fontId="1"/>
  </si>
  <si>
    <t>(医療機器)</t>
    <rPh sb="1" eb="3">
      <t>イリョウ</t>
    </rPh>
    <rPh sb="3" eb="5">
      <t>キキ</t>
    </rPh>
    <phoneticPr fontId="1"/>
  </si>
  <si>
    <t>(建設用重機)</t>
    <rPh sb="1" eb="4">
      <t>ケンセツヨウ</t>
    </rPh>
    <rPh sb="4" eb="6">
      <t>ジュウキ</t>
    </rPh>
    <phoneticPr fontId="1"/>
  </si>
  <si>
    <t>(道路啓開用車両)</t>
    <rPh sb="1" eb="3">
      <t>ドウロ</t>
    </rPh>
    <rPh sb="3" eb="5">
      <t>ケイカイ</t>
    </rPh>
    <rPh sb="5" eb="6">
      <t>ヨウ</t>
    </rPh>
    <rPh sb="6" eb="8">
      <t>シャリョウ</t>
    </rPh>
    <phoneticPr fontId="1"/>
  </si>
  <si>
    <t>(建設重機輸送車両)</t>
    <rPh sb="1" eb="3">
      <t>ケンセツ</t>
    </rPh>
    <rPh sb="3" eb="5">
      <t>ジュウキ</t>
    </rPh>
    <rPh sb="5" eb="7">
      <t>ユソウ</t>
    </rPh>
    <rPh sb="7" eb="9">
      <t>シャリョウ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</si>
  <si>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</si>
  <si>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</si>
  <si>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</si>
  <si>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</si>
  <si>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</si>
  <si>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</si>
  <si>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</si>
  <si>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i</t>
    <phoneticPr fontId="1"/>
  </si>
  <si>
    <t>j</t>
    <phoneticPr fontId="1"/>
  </si>
  <si>
    <t>委託・協定元
事業者名</t>
    <rPh sb="0" eb="2">
      <t>イタク</t>
    </rPh>
    <rPh sb="3" eb="5">
      <t>キョウテイ</t>
    </rPh>
    <rPh sb="5" eb="6">
      <t>モト</t>
    </rPh>
    <rPh sb="7" eb="10">
      <t>ジギョウシャ</t>
    </rPh>
    <rPh sb="10" eb="11">
      <t>メイ</t>
    </rPh>
    <phoneticPr fontId="1"/>
  </si>
  <si>
    <t>委託・協定
（委託等：１）</t>
    <rPh sb="0" eb="2">
      <t>イタク</t>
    </rPh>
    <rPh sb="3" eb="5">
      <t>キョウテイ</t>
    </rPh>
    <rPh sb="7" eb="9">
      <t>イタク</t>
    </rPh>
    <rPh sb="9" eb="10">
      <t>ナド</t>
    </rPh>
    <phoneticPr fontId="1"/>
  </si>
  <si>
    <t>医薬品・医療機器・医療用資材等を
輸送する車両で協定等に基づく場合</t>
    <rPh sb="24" eb="26">
      <t>キョウテイ</t>
    </rPh>
    <rPh sb="26" eb="27">
      <t>ナド</t>
    </rPh>
    <rPh sb="28" eb="29">
      <t>モト</t>
    </rPh>
    <rPh sb="31" eb="33">
      <t>バアイ</t>
    </rPh>
    <phoneticPr fontId="1"/>
  </si>
  <si>
    <t>届出者（電話）</t>
    <phoneticPr fontId="1"/>
  </si>
  <si>
    <t>主たる車両の用途コード</t>
    <phoneticPr fontId="1"/>
  </si>
  <si>
    <t>医師・医薬品のその他の内容</t>
    <phoneticPr fontId="1"/>
  </si>
  <si>
    <t>積載（輸送）する重機の
積載する重機のナンバー</t>
    <phoneticPr fontId="1"/>
  </si>
  <si>
    <t>(医療用資機材）</t>
    <rPh sb="1" eb="4">
      <t>イリョウヨウ</t>
    </rPh>
    <rPh sb="4" eb="7">
      <t>シキザイ</t>
    </rPh>
    <phoneticPr fontId="1"/>
  </si>
  <si>
    <t>(医療品等輸送のその他)</t>
    <rPh sb="1" eb="4">
      <t>イリョウヒン</t>
    </rPh>
    <rPh sb="4" eb="5">
      <t>ナド</t>
    </rPh>
    <rPh sb="5" eb="7">
      <t>ユソウ</t>
    </rPh>
    <rPh sb="10" eb="11">
      <t>タ</t>
    </rPh>
    <phoneticPr fontId="1"/>
  </si>
  <si>
    <t>別記様式第４</t>
    <rPh sb="0" eb="2">
      <t>ベッキ</t>
    </rPh>
    <rPh sb="2" eb="4">
      <t>ヨウシキ</t>
    </rPh>
    <rPh sb="4" eb="5">
      <t>ダイ</t>
    </rPh>
    <phoneticPr fontId="1"/>
  </si>
  <si>
    <t>規制除外車両事前届出受理簿（届出済証交付簿）</t>
    <rPh sb="0" eb="2">
      <t>キセイ</t>
    </rPh>
    <rPh sb="2" eb="4">
      <t>ジョガイ</t>
    </rPh>
    <rPh sb="4" eb="6">
      <t>シャリョウ</t>
    </rPh>
    <rPh sb="6" eb="8">
      <t>ジゼン</t>
    </rPh>
    <rPh sb="8" eb="10">
      <t>トドケデ</t>
    </rPh>
    <rPh sb="10" eb="12">
      <t>ジュリ</t>
    </rPh>
    <rPh sb="12" eb="13">
      <t>ボ</t>
    </rPh>
    <rPh sb="14" eb="16">
      <t>トドケデ</t>
    </rPh>
    <rPh sb="16" eb="17">
      <t>ズミ</t>
    </rPh>
    <rPh sb="17" eb="18">
      <t>ショウ</t>
    </rPh>
    <rPh sb="18" eb="20">
      <t>コウフ</t>
    </rPh>
    <rPh sb="20" eb="21">
      <t>ボ</t>
    </rPh>
    <phoneticPr fontId="1"/>
  </si>
  <si>
    <t>番号標に表示
されている番号</t>
    <phoneticPr fontId="1"/>
  </si>
  <si>
    <t>車両の使用者
氏名又は名称</t>
    <rPh sb="0" eb="2">
      <t>シャリョウ</t>
    </rPh>
    <rPh sb="3" eb="6">
      <t>シヨウシャ</t>
    </rPh>
    <rPh sb="7" eb="9">
      <t>シメイ</t>
    </rPh>
    <rPh sb="9" eb="10">
      <t>マタ</t>
    </rPh>
    <rPh sb="11" eb="13">
      <t>メイショウ</t>
    </rPh>
    <phoneticPr fontId="1"/>
  </si>
  <si>
    <t xml:space="preserve"> 受理（交付）
番　　　　号</t>
    <rPh sb="1" eb="3">
      <t>ジュリ</t>
    </rPh>
    <rPh sb="4" eb="6">
      <t>コウフ</t>
    </rPh>
    <rPh sb="8" eb="9">
      <t>バン</t>
    </rPh>
    <rPh sb="13" eb="14">
      <t>ゴウ</t>
    </rPh>
    <phoneticPr fontId="1"/>
  </si>
  <si>
    <t>●●運送（株）</t>
    <rPh sb="2" eb="4">
      <t>ウンソウ</t>
    </rPh>
    <rPh sb="4" eb="7">
      <t>カブ</t>
    </rPh>
    <phoneticPr fontId="1"/>
  </si>
  <si>
    <t>担当者連絡先　氏名</t>
    <rPh sb="0" eb="3">
      <t>タントウシャ</t>
    </rPh>
    <rPh sb="3" eb="6">
      <t>レンラクサキ</t>
    </rPh>
    <rPh sb="7" eb="9">
      <t>シメイ</t>
    </rPh>
    <phoneticPr fontId="1"/>
  </si>
  <si>
    <t>担当者連絡先電話番号</t>
    <rPh sb="0" eb="3">
      <t>タントウシャ</t>
    </rPh>
    <rPh sb="3" eb="6">
      <t>レンラクサキ</t>
    </rPh>
    <rPh sb="6" eb="8">
      <t>デンワ</t>
    </rPh>
    <rPh sb="8" eb="10">
      <t>バンゴウ</t>
    </rPh>
    <phoneticPr fontId="1"/>
  </si>
  <si>
    <t>届出者（氏名）</t>
    <rPh sb="0" eb="2">
      <t>トドケデ</t>
    </rPh>
    <rPh sb="2" eb="3">
      <t>シャ</t>
    </rPh>
    <rPh sb="4" eb="6">
      <t>シメイ</t>
    </rPh>
    <phoneticPr fontId="1"/>
  </si>
  <si>
    <t>担当者連絡先　所属</t>
    <rPh sb="0" eb="3">
      <t>タントウシャ</t>
    </rPh>
    <rPh sb="3" eb="6">
      <t>レンラクサキ</t>
    </rPh>
    <rPh sb="7" eb="9">
      <t>ショゾク</t>
    </rPh>
    <phoneticPr fontId="1"/>
  </si>
  <si>
    <t>山田太郎</t>
    <rPh sb="0" eb="2">
      <t>ヤマダ</t>
    </rPh>
    <rPh sb="2" eb="4">
      <t>タロウ</t>
    </rPh>
    <phoneticPr fontId="1"/>
  </si>
  <si>
    <t>物品管理係</t>
    <rPh sb="0" eb="2">
      <t>ブッピン</t>
    </rPh>
    <rPh sb="2" eb="4">
      <t>カンリ</t>
    </rPh>
    <rPh sb="4" eb="5">
      <t>カカリ</t>
    </rPh>
    <phoneticPr fontId="1"/>
  </si>
  <si>
    <t>a</t>
  </si>
  <si>
    <t>　災害対策基本法、原子力災害対策特別措置法又は武力攻撃事</t>
    <phoneticPr fontId="1"/>
  </si>
  <si>
    <t xml:space="preserve"> (注)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</si>
  <si>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</si>
  <si>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</si>
  <si>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受理簿の年用</t>
    <rPh sb="0" eb="2">
      <t>ジュリ</t>
    </rPh>
    <rPh sb="2" eb="3">
      <t>ボ</t>
    </rPh>
    <rPh sb="4" eb="5">
      <t>ネン</t>
    </rPh>
    <rPh sb="5" eb="6">
      <t>ヨウ</t>
    </rPh>
    <phoneticPr fontId="1"/>
  </si>
  <si>
    <t>受理番号（千葉）</t>
    <rPh sb="0" eb="2">
      <t>ジュリ</t>
    </rPh>
    <rPh sb="2" eb="4">
      <t>バンゴウ</t>
    </rPh>
    <rPh sb="5" eb="7">
      <t>チバ</t>
    </rPh>
    <phoneticPr fontId="1"/>
  </si>
  <si>
    <t xml:space="preserve"> 警察署別コード</t>
    <phoneticPr fontId="1"/>
  </si>
  <si>
    <t xml:space="preserve">区分 </t>
    <phoneticPr fontId="1"/>
  </si>
  <si>
    <t>千葉中央</t>
    <phoneticPr fontId="1"/>
  </si>
  <si>
    <t>千葉東</t>
    <phoneticPr fontId="1"/>
  </si>
  <si>
    <t>千葉西</t>
    <phoneticPr fontId="1"/>
  </si>
  <si>
    <t>千葉南</t>
    <phoneticPr fontId="1"/>
  </si>
  <si>
    <t>千葉北</t>
    <phoneticPr fontId="1"/>
  </si>
  <si>
    <t>習志野</t>
    <phoneticPr fontId="1"/>
  </si>
  <si>
    <t>八千代</t>
    <phoneticPr fontId="1"/>
  </si>
  <si>
    <t>船橋東</t>
    <phoneticPr fontId="1"/>
  </si>
  <si>
    <t>船橋</t>
  </si>
  <si>
    <t>鎌ケ谷</t>
    <phoneticPr fontId="1"/>
  </si>
  <si>
    <t>市川</t>
  </si>
  <si>
    <t>行徳</t>
  </si>
  <si>
    <t>浦安</t>
  </si>
  <si>
    <t>松戸</t>
  </si>
  <si>
    <t>松戸東</t>
    <phoneticPr fontId="1"/>
  </si>
  <si>
    <t>野田</t>
  </si>
  <si>
    <t>柏</t>
    <phoneticPr fontId="1"/>
  </si>
  <si>
    <t>流山</t>
  </si>
  <si>
    <t>我孫子</t>
    <phoneticPr fontId="1"/>
  </si>
  <si>
    <t>佐倉</t>
  </si>
  <si>
    <t>四街道</t>
    <phoneticPr fontId="1"/>
  </si>
  <si>
    <t>成田</t>
  </si>
  <si>
    <t>成田国際空港</t>
    <phoneticPr fontId="1"/>
  </si>
  <si>
    <t>印西</t>
  </si>
  <si>
    <t>香取</t>
  </si>
  <si>
    <t>銚子</t>
  </si>
  <si>
    <t>旭</t>
    <phoneticPr fontId="1"/>
  </si>
  <si>
    <t>匝瑳</t>
  </si>
  <si>
    <t>山武</t>
  </si>
  <si>
    <t>東金</t>
  </si>
  <si>
    <t>茂原</t>
  </si>
  <si>
    <t>いすみ</t>
    <phoneticPr fontId="1"/>
  </si>
  <si>
    <t>勝浦</t>
  </si>
  <si>
    <t>市原</t>
  </si>
  <si>
    <t>木更津</t>
    <phoneticPr fontId="1"/>
  </si>
  <si>
    <t>君津</t>
  </si>
  <si>
    <t>富津</t>
  </si>
  <si>
    <t>館山</t>
  </si>
  <si>
    <t>鴨川</t>
  </si>
  <si>
    <t>高速道路交通警察隊</t>
    <phoneticPr fontId="1"/>
  </si>
  <si>
    <t>３桁コード</t>
    <phoneticPr fontId="1"/>
  </si>
  <si>
    <t>署</t>
    <rPh sb="0" eb="1">
      <t>ショ</t>
    </rPh>
    <phoneticPr fontId="1"/>
  </si>
  <si>
    <t>千葉中央</t>
  </si>
  <si>
    <t>059</t>
    <phoneticPr fontId="1"/>
  </si>
  <si>
    <t>警察署名</t>
    <rPh sb="0" eb="3">
      <t>ケイサツショ</t>
    </rPh>
    <rPh sb="3" eb="4">
      <t>メイ</t>
    </rPh>
    <phoneticPr fontId="1"/>
  </si>
  <si>
    <t>警察署名</t>
    <rPh sb="0" eb="3">
      <t>ケイサツショ</t>
    </rPh>
    <rPh sb="3" eb="4">
      <t>メイ</t>
    </rPh>
    <phoneticPr fontId="1"/>
  </si>
  <si>
    <t>コード</t>
    <phoneticPr fontId="1"/>
  </si>
  <si>
    <t>申請方法</t>
    <rPh sb="0" eb="2">
      <t>シンセイ</t>
    </rPh>
    <rPh sb="2" eb="4">
      <t>ホウホウ</t>
    </rPh>
    <phoneticPr fontId="1"/>
  </si>
  <si>
    <t>見本</t>
    <rPh sb="0" eb="2">
      <t>ミホン</t>
    </rPh>
    <phoneticPr fontId="1"/>
  </si>
  <si>
    <t>●●病院</t>
    <rPh sb="2" eb="4">
      <t>ビョウイン</t>
    </rPh>
    <phoneticPr fontId="1"/>
  </si>
  <si>
    <t>千葉県公安委員会　　</t>
    <rPh sb="0" eb="3">
      <t>チバケン</t>
    </rPh>
    <phoneticPr fontId="1"/>
  </si>
  <si>
    <t>ウ</t>
    <phoneticPr fontId="1"/>
  </si>
  <si>
    <t>h</t>
    <phoneticPr fontId="1"/>
  </si>
  <si>
    <t>k</t>
    <phoneticPr fontId="1"/>
  </si>
  <si>
    <t>患者等搬送用車両</t>
    <rPh sb="0" eb="2">
      <t>カンジャ</t>
    </rPh>
    <rPh sb="2" eb="3">
      <t>トウ</t>
    </rPh>
    <rPh sb="3" eb="6">
      <t>ハンソウヨウ</t>
    </rPh>
    <rPh sb="6" eb="8">
      <t>シャリョウ</t>
    </rPh>
    <phoneticPr fontId="1"/>
  </si>
  <si>
    <t>(特別な構造又は装置があるもの。）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</si>
</sst>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[$-411]ge\.m\.d;@"/>
    <numFmt numFmtId="178" formatCode="0;\-0;;@"/>
    <numFmt numFmtId="179" formatCode="e"/>
    <numFmt numFmtId="180" formatCode="m"/>
    <numFmt numFmtId="181" formatCode="d"/>
    <numFmt numFmtId="182" formatCode="0_ "/>
    <numFmt numFmtId="183" formatCode="#"/>
    <numFmt numFmtId="184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rgb="FF000000"/>
      <name val="ＭＳ Ｐ明朝"/>
      <family val="1"/>
      <charset val="128"/>
    </font>
    <font>
      <sz val="11"/>
      <color theme="0"/>
      <name val="游ゴシック"/>
      <family val="2"/>
      <charset val="128"/>
      <scheme val="minor"/>
    </font>
    <font>
      <sz val="12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/>
    </xf>
    <xf numFmtId="0" fontId="3" fillId="0" borderId="0" xfId="0" applyNumberFormat="1" applyFo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0" fontId="7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wrapText="1"/>
    </xf>
    <xf numFmtId="177" fontId="5" fillId="0" borderId="13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right"/>
    </xf>
    <xf numFmtId="0" fontId="0" fillId="0" borderId="1" xfId="0" applyBorder="1">
      <alignment vertical="center"/>
    </xf>
    <xf numFmtId="49" fontId="3" fillId="0" borderId="3" xfId="0" applyNumberFormat="1" applyFont="1" applyBorder="1" applyAlignment="1">
      <alignment horizontal="left" vertical="center" shrinkToFit="1"/>
    </xf>
    <xf numFmtId="178" fontId="3" fillId="0" borderId="3" xfId="0" applyNumberFormat="1" applyFont="1" applyBorder="1" applyAlignment="1">
      <alignment horizontal="center" vertical="center" shrinkToFit="1"/>
    </xf>
    <xf numFmtId="0" fontId="2" fillId="0" borderId="13" xfId="0" applyNumberFormat="1" applyFont="1" applyBorder="1" applyAlignment="1">
      <alignment horizontal="center" vertical="center" shrinkToFit="1"/>
    </xf>
    <xf numFmtId="0" fontId="4" fillId="0" borderId="13" xfId="0" applyNumberFormat="1" applyFont="1" applyBorder="1" applyAlignment="1">
      <alignment horizontal="left" vertical="center" shrinkToFit="1"/>
    </xf>
    <xf numFmtId="0" fontId="4" fillId="0" borderId="13" xfId="0" applyNumberFormat="1" applyFont="1" applyBorder="1" applyAlignment="1">
      <alignment horizontal="right" vertical="center" shrinkToFit="1"/>
    </xf>
    <xf numFmtId="0" fontId="4" fillId="0" borderId="13" xfId="0" applyNumberFormat="1" applyFont="1" applyBorder="1" applyAlignment="1">
      <alignment horizontal="center" vertical="center" shrinkToFit="1"/>
    </xf>
    <xf numFmtId="0" fontId="3" fillId="0" borderId="13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horizontal="center" vertical="center" shrinkToFit="1"/>
    </xf>
    <xf numFmtId="0" fontId="7" fillId="0" borderId="5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5" xfId="0" applyBorder="1">
      <alignment vertical="center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9" xfId="0" applyFont="1" applyBorder="1" applyAlignment="1">
      <alignment vertical="center"/>
    </xf>
    <xf numFmtId="0" fontId="8" fillId="0" borderId="4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wrapText="1" shrinkToFit="1"/>
      <protection locked="0"/>
    </xf>
    <xf numFmtId="177" fontId="4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177" fontId="3" fillId="0" borderId="0" xfId="0" applyNumberFormat="1" applyFont="1" applyAlignment="1" applyProtection="1">
      <alignment horizontal="left" vertical="center"/>
      <protection locked="0"/>
    </xf>
    <xf numFmtId="182" fontId="3" fillId="0" borderId="0" xfId="0" applyNumberFormat="1" applyFont="1" applyAlignment="1" applyProtection="1">
      <alignment horizontal="left" vertical="center"/>
      <protection locked="0"/>
    </xf>
    <xf numFmtId="177" fontId="6" fillId="0" borderId="0" xfId="0" applyNumberFormat="1" applyFont="1" applyBorder="1" applyAlignment="1" applyProtection="1">
      <alignment horizontal="right"/>
      <protection locked="0"/>
    </xf>
    <xf numFmtId="49" fontId="3" fillId="0" borderId="0" xfId="0" applyNumberFormat="1" applyFont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vertical="center"/>
      <protection locked="0"/>
    </xf>
    <xf numFmtId="177" fontId="2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177" fontId="3" fillId="0" borderId="1" xfId="0" applyNumberFormat="1" applyFont="1" applyBorder="1" applyAlignment="1" applyProtection="1">
      <alignment horizontal="left" vertical="center" wrapText="1"/>
      <protection locked="0"/>
    </xf>
    <xf numFmtId="182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1" xfId="0" applyNumberFormat="1" applyFont="1" applyBorder="1" applyAlignment="1" applyProtection="1">
      <alignment horizontal="right" vertical="center" wrapText="1"/>
      <protection locked="0"/>
    </xf>
    <xf numFmtId="177" fontId="3" fillId="0" borderId="1" xfId="0" applyNumberFormat="1" applyFont="1" applyBorder="1" applyAlignment="1" applyProtection="1">
      <alignment horizontal="right" vertical="center" wrapText="1"/>
      <protection locked="0"/>
    </xf>
    <xf numFmtId="182" fontId="3" fillId="0" borderId="1" xfId="0" applyNumberFormat="1" applyFont="1" applyBorder="1" applyAlignment="1" applyProtection="1">
      <alignment horizontal="right" vertical="center" wrapText="1"/>
      <protection locked="0"/>
    </xf>
    <xf numFmtId="177" fontId="4" fillId="0" borderId="3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3" xfId="0" applyNumberFormat="1" applyFont="1" applyBorder="1" applyAlignment="1" applyProtection="1">
      <alignment horizontal="center" vertical="center" shrinkToFit="1"/>
      <protection locked="0"/>
    </xf>
    <xf numFmtId="14" fontId="3" fillId="0" borderId="1" xfId="0" applyNumberFormat="1" applyFont="1" applyBorder="1" applyAlignment="1" applyProtection="1">
      <alignment vertical="center" wrapText="1"/>
      <protection locked="0"/>
    </xf>
    <xf numFmtId="177" fontId="4" fillId="0" borderId="3" xfId="0" applyNumberFormat="1" applyFont="1" applyBorder="1" applyAlignment="1" applyProtection="1">
      <alignment horizontal="center" vertical="center" wrapText="1"/>
      <protection locked="0"/>
    </xf>
    <xf numFmtId="177" fontId="4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Border="1" applyAlignment="1" applyProtection="1">
      <alignment horizontal="right" vertical="center" wrapText="1"/>
      <protection locked="0"/>
    </xf>
    <xf numFmtId="182" fontId="3" fillId="0" borderId="13" xfId="0" applyNumberFormat="1" applyFont="1" applyBorder="1" applyAlignment="1" applyProtection="1">
      <alignment horizontal="right" vertical="center" wrapText="1"/>
      <protection locked="0"/>
    </xf>
    <xf numFmtId="177" fontId="4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177" fontId="3" fillId="0" borderId="0" xfId="0" applyNumberFormat="1" applyFont="1" applyAlignment="1" applyProtection="1">
      <alignment horizontal="right" vertical="center"/>
      <protection locked="0"/>
    </xf>
    <xf numFmtId="182" fontId="3" fillId="0" borderId="0" xfId="0" applyNumberFormat="1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178" fontId="4" fillId="0" borderId="13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7" fontId="3" fillId="0" borderId="13" xfId="0" applyNumberFormat="1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>
      <alignment vertical="center" wrapText="1"/>
    </xf>
    <xf numFmtId="182" fontId="3" fillId="0" borderId="13" xfId="0" applyNumberFormat="1" applyFont="1" applyBorder="1" applyAlignment="1">
      <alignment vertical="center" shrinkToFit="1"/>
    </xf>
    <xf numFmtId="183" fontId="3" fillId="0" borderId="1" xfId="0" applyNumberFormat="1" applyFont="1" applyBorder="1" applyAlignment="1">
      <alignment horizontal="left" vertical="center" shrinkToFit="1"/>
    </xf>
    <xf numFmtId="183" fontId="3" fillId="0" borderId="1" xfId="0" applyNumberFormat="1" applyFont="1" applyBorder="1" applyAlignment="1">
      <alignment horizontal="left" vertical="center" wrapText="1"/>
    </xf>
    <xf numFmtId="183" fontId="3" fillId="0" borderId="13" xfId="0" applyNumberFormat="1" applyFont="1" applyBorder="1" applyAlignment="1">
      <alignment horizontal="left" vertical="center" wrapText="1"/>
    </xf>
    <xf numFmtId="177" fontId="3" fillId="0" borderId="0" xfId="0" applyNumberFormat="1" applyFont="1" applyAlignment="1">
      <alignment vertical="center" wrapText="1"/>
    </xf>
    <xf numFmtId="14" fontId="3" fillId="0" borderId="13" xfId="0" applyNumberFormat="1" applyFont="1" applyBorder="1" applyAlignment="1" applyProtection="1">
      <alignment vertical="center" wrapText="1"/>
      <protection locked="0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49" fontId="10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top"/>
    </xf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3" fillId="0" borderId="10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49" fontId="10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49" fontId="3" fillId="0" borderId="0" xfId="0" applyNumberFormat="1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2" fillId="0" borderId="1" xfId="0" applyFont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 applyProtection="1">
      <alignment vertical="center" wrapText="1" shrinkToFit="1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0" xfId="0" applyNumberFormat="1" applyFont="1" applyBorder="1" applyAlignment="1">
      <alignment vertical="center" shrinkToFit="1"/>
    </xf>
    <xf numFmtId="49" fontId="3" fillId="0" borderId="0" xfId="0" applyNumberFormat="1" applyFont="1" applyProtection="1">
      <alignment vertical="center"/>
      <protection locked="0"/>
    </xf>
    <xf numFmtId="49" fontId="3" fillId="0" borderId="4" xfId="0" applyNumberFormat="1" applyFont="1" applyBorder="1" applyProtection="1">
      <alignment vertical="center"/>
      <protection locked="0"/>
    </xf>
    <xf numFmtId="49" fontId="3" fillId="0" borderId="1" xfId="0" applyNumberFormat="1" applyFont="1" applyBorder="1" applyAlignment="1" applyProtection="1">
      <alignment vertical="center" shrinkToFi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3" xfId="0" applyNumberFormat="1" applyFont="1" applyBorder="1" applyAlignment="1" applyProtection="1">
      <alignment vertical="center" wrapText="1"/>
      <protection locked="0"/>
    </xf>
    <xf numFmtId="0" fontId="3" fillId="0" borderId="0" xfId="0" applyNumberFormat="1" applyFont="1" applyBorder="1" applyAlignment="1">
      <alignment vertical="center"/>
    </xf>
    <xf numFmtId="184" fontId="3" fillId="0" borderId="4" xfId="0" applyNumberFormat="1" applyFont="1" applyBorder="1" applyAlignment="1">
      <alignment vertical="center"/>
    </xf>
    <xf numFmtId="184" fontId="3" fillId="0" borderId="7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 shrinkToFit="1"/>
    </xf>
    <xf numFmtId="178" fontId="3" fillId="0" borderId="5" xfId="0" applyNumberFormat="1" applyFont="1" applyBorder="1" applyAlignment="1">
      <alignment horizontal="center" vertical="center" wrapText="1"/>
    </xf>
    <xf numFmtId="178" fontId="3" fillId="0" borderId="6" xfId="0" applyNumberFormat="1" applyFont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10" xfId="0" applyFont="1" applyBorder="1" applyAlignment="1">
      <alignment horizontal="distributed" vertical="top"/>
    </xf>
    <xf numFmtId="0" fontId="0" fillId="0" borderId="9" xfId="0" applyBorder="1" applyAlignment="1">
      <alignment horizontal="distributed" vertical="center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7" fontId="4" fillId="0" borderId="13" xfId="0" applyNumberFormat="1" applyFont="1" applyBorder="1" applyAlignment="1">
      <alignment horizontal="right" vertical="center" shrinkToFit="1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left" vertical="top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 vertical="top"/>
    </xf>
    <xf numFmtId="0" fontId="10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179" fontId="3" fillId="0" borderId="0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Protection="1">
      <alignment vertical="center"/>
      <protection locked="0"/>
    </xf>
    <xf numFmtId="0" fontId="0" fillId="0" borderId="2" xfId="0" applyNumberFormat="1" applyFont="1" applyBorder="1" applyAlignment="1">
      <alignment horizontal="right" vertical="center" shrinkToFit="1"/>
    </xf>
    <xf numFmtId="0" fontId="3" fillId="0" borderId="2" xfId="0" applyNumberFormat="1" applyFont="1" applyBorder="1" applyAlignment="1">
      <alignment horizontal="right" vertical="center" wrapText="1"/>
    </xf>
    <xf numFmtId="0" fontId="3" fillId="0" borderId="12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178" fontId="3" fillId="0" borderId="0" xfId="0" applyNumberFormat="1" applyFont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5" xfId="0" applyNumberFormat="1" applyFont="1" applyBorder="1" applyAlignment="1">
      <alignment horizontal="right" vertical="center" shrinkToFit="1"/>
    </xf>
    <xf numFmtId="0" fontId="3" fillId="0" borderId="5" xfId="0" applyNumberFormat="1" applyFont="1" applyBorder="1" applyAlignment="1">
      <alignment horizontal="right" vertical="center" wrapText="1"/>
    </xf>
    <xf numFmtId="0" fontId="3" fillId="0" borderId="6" xfId="0" applyNumberFormat="1" applyFont="1" applyBorder="1" applyAlignment="1">
      <alignment horizontal="right" vertical="center" wrapText="1"/>
    </xf>
    <xf numFmtId="0" fontId="3" fillId="0" borderId="12" xfId="0" applyNumberFormat="1" applyFont="1" applyBorder="1" applyAlignment="1">
      <alignment horizontal="center" vertical="center" shrinkToFi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vertical="center" wrapText="1"/>
    </xf>
    <xf numFmtId="179" fontId="3" fillId="0" borderId="13" xfId="0" applyNumberFormat="1" applyFont="1" applyBorder="1" applyAlignment="1">
      <alignment vertical="center" wrapText="1"/>
    </xf>
    <xf numFmtId="0" fontId="2" fillId="0" borderId="3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13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vertical="center" shrinkToFit="1"/>
    </xf>
    <xf numFmtId="182" fontId="3" fillId="0" borderId="1" xfId="0" applyNumberFormat="1" applyFont="1" applyBorder="1" applyAlignment="1" applyProtection="1">
      <alignment vertical="center" wrapText="1"/>
      <protection locked="0"/>
    </xf>
    <xf numFmtId="0" fontId="7" fillId="0" borderId="10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shrinkToFit="1"/>
    </xf>
    <xf numFmtId="183" fontId="4" fillId="0" borderId="1" xfId="0" applyNumberFormat="1" applyFont="1" applyBorder="1" applyAlignment="1">
      <alignment horizontal="left" vertical="center" wrapText="1"/>
    </xf>
    <xf numFmtId="178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17" fillId="0" borderId="0" xfId="0" applyFont="1" applyAlignment="1" applyProtection="1">
      <alignment vertical="center" shrinkToFit="1"/>
      <protection locked="0"/>
    </xf>
    <xf numFmtId="49" fontId="7" fillId="2" borderId="21" xfId="0" applyNumberFormat="1" applyFont="1" applyFill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2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2" fillId="0" borderId="17" xfId="0" applyNumberFormat="1" applyFont="1" applyBorder="1" applyAlignment="1" applyProtection="1">
      <alignment horizontal="center" vertical="center" wrapText="1"/>
      <protection locked="0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178" fontId="8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184" fontId="3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7" fontId="3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4" fontId="3" fillId="0" borderId="4" xfId="0" applyNumberFormat="1" applyFont="1" applyBorder="1" applyAlignment="1">
      <alignment horizontal="left" vertical="center" shrinkToFit="1"/>
    </xf>
    <xf numFmtId="0" fontId="10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177" fontId="15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18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9" fontId="16" fillId="0" borderId="0" xfId="0" applyNumberFormat="1" applyFont="1" applyBorder="1" applyAlignment="1">
      <alignment horizontal="center" vertical="center"/>
    </xf>
    <xf numFmtId="179" fontId="14" fillId="0" borderId="0" xfId="0" applyNumberFormat="1" applyFont="1" applyBorder="1" applyAlignment="1">
      <alignment horizontal="center" vertical="center"/>
    </xf>
    <xf numFmtId="180" fontId="16" fillId="0" borderId="0" xfId="0" applyNumberFormat="1" applyFont="1" applyBorder="1" applyAlignment="1">
      <alignment horizontal="center" vertical="center"/>
    </xf>
    <xf numFmtId="180" fontId="14" fillId="0" borderId="0" xfId="0" applyNumberFormat="1" applyFont="1" applyBorder="1" applyAlignment="1">
      <alignment horizontal="center" vertical="center"/>
    </xf>
    <xf numFmtId="181" fontId="16" fillId="0" borderId="0" xfId="0" applyNumberFormat="1" applyFont="1" applyBorder="1" applyAlignment="1">
      <alignment horizontal="center" vertical="center"/>
    </xf>
    <xf numFmtId="181" fontId="14" fillId="0" borderId="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top"/>
    </xf>
    <xf numFmtId="0" fontId="0" fillId="0" borderId="9" xfId="0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178" fontId="3" fillId="0" borderId="0" xfId="0" applyNumberFormat="1" applyFont="1" applyBorder="1" applyAlignment="1">
      <alignment horizontal="left" vertical="top"/>
    </xf>
    <xf numFmtId="178" fontId="3" fillId="0" borderId="9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182" fontId="3" fillId="0" borderId="6" xfId="0" applyNumberFormat="1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9" fontId="3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178" formatCode="0;\-0;;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177" formatCode="[$-411]ge\.m\.d;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177" formatCode="[$-411]ge\.m\.d;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179" formatCode="e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182" formatCode="0_ 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177" formatCode="[$-411]ge\.m\.d;@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30" formatCode="@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177" formatCode="[$-411]ge\.m\.d;@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30" formatCode="@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19" formatCode="yyyy/m/d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family val="1"/>
        <charset val="128"/>
        <scheme val="none"/>
      </font>
      <numFmt numFmtId="30" formatCode="@"/>
      <alignment horizontal="center" vertical="center" textRotation="0" wrapText="0" indent="0" justifyLastLine="0" shrinkToFit="1" readingOrder="0"/>
      <border diagonalUp="0" diagonalDown="0">
        <left/>
        <right style="thin">
          <color auto="1"/>
        </right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family val="1"/>
        <charset val="128"/>
        <scheme val="none"/>
      </font>
      <numFmt numFmtId="30" formatCode="@"/>
      <alignment horizontal="center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family val="1"/>
        <charset val="128"/>
        <scheme val="none"/>
      </font>
      <numFmt numFmtId="30" formatCode="@"/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family val="1"/>
        <charset val="128"/>
        <scheme val="none"/>
      </font>
      <numFmt numFmtId="30" formatCode="@"/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family val="1"/>
        <charset val="128"/>
        <scheme val="none"/>
      </font>
      <numFmt numFmtId="30" formatCode="@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明朝"/>
        <family val="1"/>
        <charset val="128"/>
        <scheme val="none"/>
      </font>
      <numFmt numFmtId="178" formatCode="0;\-0;;@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明朝"/>
        <family val="1"/>
        <charset val="128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明朝"/>
        <family val="1"/>
        <charset val="128"/>
        <scheme val="none"/>
      </font>
      <numFmt numFmtId="178" formatCode="0;\-0;;@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明朝"/>
        <family val="1"/>
        <charset val="128"/>
        <scheme val="none"/>
      </font>
      <numFmt numFmtId="177" formatCode="[$-411]ge\.m\.d;@"/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明朝"/>
        <family val="1"/>
        <charset val="128"/>
        <scheme val="none"/>
      </font>
      <numFmt numFmtId="183" formatCode="#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明朝"/>
        <family val="1"/>
        <charset val="128"/>
        <scheme val="none"/>
      </font>
      <numFmt numFmtId="0" formatCode="General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176" formatCode="0_);[Red]\(0\)"/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0" formatCode="General"/>
      <alignment horizontal="righ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0" formatCode="General"/>
      <alignment horizontal="righ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明朝"/>
        <family val="1"/>
        <charset val="128"/>
        <scheme val="none"/>
      </font>
      <numFmt numFmtId="177" formatCode="[$-411]ge\.m\.d;@"/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明朝"/>
        <family val="1"/>
        <charset val="128"/>
        <scheme val="none"/>
      </font>
      <numFmt numFmtId="177" formatCode="[$-411]ge\.m\.d;@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numFmt numFmtId="0" formatCode="General"/>
      <alignment horizontal="general" vertical="center" textRotation="0" wrapText="0" indent="0" justifyLastLine="0" shrinkToFit="1" readingOrder="0"/>
      <protection locked="0" hidden="0"/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CFF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CECFF"/>
      <color rgb="FFFF33CC"/>
      <color rgb="FFFFCCFF"/>
      <color rgb="FFFFFFCC"/>
      <color rgb="FF99CC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ECB8D8-7153-40DA-903B-2F1ABEAE5867}" name="交付簿" displayName="交付簿" ref="A4:AS25" totalsRowShown="0" headerRowDxfId="47" dataDxfId="46" tableBorderDxfId="45">
  <autoFilter ref="A4:AS25" xr:uid="{3E39D0A9-FD7E-4C11-9B32-FDACDFF6BFCF}"/>
  <tableColumns count="45">
    <tableColumn id="1" xr3:uid="{2C66DC54-DDAE-4318-83BC-8DAE655076BD}" name="列1" dataDxfId="44">
      <calculatedColumnFormula>ROW()-4</calculatedColumnFormula>
    </tableColumn>
    <tableColumn id="6" xr3:uid="{0E49AF2E-967A-4F29-86C0-F7E346E031A4}" name="申出書_x000a_提出日" dataDxfId="43"/>
    <tableColumn id="2" xr3:uid="{92796745-E7B4-4170-9566-2A75527A2B83}" name="受理年月日" dataDxfId="42"/>
    <tableColumn id="26" xr3:uid="{62277C41-D460-42A3-8BB2-7ADE90F3BA0E}" name=" 交付番号" dataDxfId="41">
      <calculatedColumnFormula>$P$1</calculatedColumnFormula>
    </tableColumn>
    <tableColumn id="21" xr3:uid="{3B6404DF-BCCF-447E-8DA2-B8528079BC13}" name="列5" dataDxfId="40">
      <calculatedColumnFormula>交付簿[[#This Row],[コード]]</calculatedColumnFormula>
    </tableColumn>
    <tableColumn id="12" xr3:uid="{3A08D032-203A-478A-BD2D-9568D5D5DBAD}" name="列8" dataDxfId="39"/>
    <tableColumn id="3" xr3:uid="{7334D0C7-A780-495C-9BCE-0644A1E282D1}" name="番号標に表示されている番号" dataDxfId="38">
      <calculatedColumnFormula>交付簿[[#This Row],[自動反映
登録番号]]</calculatedColumnFormula>
    </tableColumn>
    <tableColumn id="7" xr3:uid="{3B8B48FB-50A2-4C76-8ABE-678352AE9AA5}" name="車両の使用者氏名又は名称" dataDxfId="37">
      <calculatedColumnFormula>交付簿[[#This Row],[車両使用者
氏名]]</calculatedColumnFormula>
    </tableColumn>
    <tableColumn id="8" xr3:uid="{C9D23ACC-9660-4F19-9CD1-095D77E7C9F3}" name="交付年月日" dataDxfId="36"/>
    <tableColumn id="14" xr3:uid="{E0F78B91-7B68-4EE3-81E3-F5338D7050BF}" name="備考" dataDxfId="35">
      <calculatedColumnFormula>T5</calculatedColumnFormula>
    </tableColumn>
    <tableColumn id="15" xr3:uid="{3C925BC6-9F4F-4325-8E84-B9156590B63F}" name="列9" dataDxfId="34">
      <calculatedColumnFormula>#REF!</calculatedColumnFormula>
    </tableColumn>
    <tableColumn id="16" xr3:uid="{E8C34880-6DD7-4E3F-A61A-9E1F0AB6B7BB}" name="列10" dataDxfId="33">
      <calculatedColumnFormula>#REF!</calculatedColumnFormula>
    </tableColumn>
    <tableColumn id="17" xr3:uid="{5F8994B6-81C5-4C49-8896-CDC46EA6BB91}" name="申請者（住所）" dataDxfId="32"/>
    <tableColumn id="11" xr3:uid="{ECE308A2-87D2-43F7-A94D-94864EAD2E5E}" name="届出者（電話）" dataDxfId="31"/>
    <tableColumn id="18" xr3:uid="{0EF5B4A2-ED3F-4F7D-B8F5-41F3C01F206E}" name="申請者（氏名）" dataDxfId="30"/>
    <tableColumn id="37" xr3:uid="{D32411A7-8E7C-46A7-A77E-5749A5679F81}" name="番号標に表示されている番号2" dataDxfId="29"/>
    <tableColumn id="38" xr3:uid="{FA735ED5-F6E3-4C54-B823-6B4B1F6D5DEA}" name="列2" dataDxfId="28"/>
    <tableColumn id="36" xr3:uid="{55EA56A0-4006-4E7C-8115-B02658320E52}" name="列3" dataDxfId="27"/>
    <tableColumn id="35" xr3:uid="{1851EC73-695E-4BEF-96CD-7927FAA88B35}" name="列4" dataDxfId="26"/>
    <tableColumn id="63" xr3:uid="{B6977465-D7BE-4AB8-85FD-3B538AAA4AED}" name="主たる車両の用途コード" dataDxfId="25"/>
    <tableColumn id="19" xr3:uid="{95B29C65-2769-4EBB-8705-CB5E4284B92A}" name="用途の具体的内容" dataDxfId="24"/>
    <tableColumn id="58" xr3:uid="{0C45BAE5-6953-4BCF-B1D4-F3038C023683}" name="医師・医薬品のその他の内容" dataDxfId="23"/>
    <tableColumn id="59" xr3:uid="{5B85377F-F8AE-48C1-AEA1-A7087680DBF7}" name="積載（輸送）する重機の_x000a_積載する重機のナンバー" dataDxfId="22"/>
    <tableColumn id="22" xr3:uid="{7CF0B833-18BD-48AF-A655-983F4671D91E}" name="活動地域" dataDxfId="21"/>
    <tableColumn id="39" xr3:uid="{F306F6E3-9057-4100-9D05-888FEE0C9144}" name="車両使用者_x000a_氏名" dataDxfId="20"/>
    <tableColumn id="23" xr3:uid="{2AFAA8C5-9A11-47FD-905C-B26705365049}" name="車両使用者_x000a_住所" dataDxfId="19"/>
    <tableColumn id="24" xr3:uid="{31E9FF27-E79D-49F0-951D-B36C483CF9E3}" name="車両使用者_x000a_電話番号" dataDxfId="18"/>
    <tableColumn id="42" xr3:uid="{6447F870-6698-4444-B72C-0A108D9D3EB4}" name="緊急連絡先　氏名" dataDxfId="17"/>
    <tableColumn id="41" xr3:uid="{92DE03F6-00E1-4583-8C8A-514FCE82EDA5}" name="緊急連絡先　住所" dataDxfId="16"/>
    <tableColumn id="40" xr3:uid="{8517A5BB-888C-4C4B-98B8-139A0255D991}" name="緊急連絡先電話番号" dataDxfId="15"/>
    <tableColumn id="25" xr3:uid="{F9373798-128F-425A-957E-0391BBA830A7}" name="有効期限" dataDxfId="14">
      <calculatedColumnFormula>交付簿[[#This Row],[契約期間と１か月の短い方]]</calculatedColumnFormula>
    </tableColumn>
    <tableColumn id="28" xr3:uid="{3F71248D-F36C-4B81-B7A0-53C2064E1050}" name="委託_x000a_（委託：１）" dataDxfId="13"/>
    <tableColumn id="51" xr3:uid="{B9B76F69-5ED7-469C-9897-3105E97DA95F}" name="指定機関名" dataDxfId="12"/>
    <tableColumn id="43" xr3:uid="{F3A32D26-7638-40CD-91ED-DD4144407479}" name="委託_x000a_（委託：２）" dataDxfId="11"/>
    <tableColumn id="29" xr3:uid="{6EABD1F3-6F80-49EC-9BE8-3C992317540E}" name="廃止_x000a_（廃止：１）" dataDxfId="10"/>
    <tableColumn id="5" xr3:uid="{F3674D03-3BA8-4D50-A39A-111E4A0144CB}" name="廃止年月日" dataDxfId="9"/>
    <tableColumn id="33" xr3:uid="{075AF925-7D38-4B4B-9894-445306C8B536}" name="再交付_x000a_（再交付：１）" dataDxfId="8"/>
    <tableColumn id="34" xr3:uid="{C02224EE-14C4-4D79-9C0C-B9EED0540775}" name="事前：１_x000a_規制後：２" dataDxfId="7"/>
    <tableColumn id="30" xr3:uid="{E3790E33-1101-448A-8B2D-EC65DE8EECA6}" name="自動反映_x000a_交付番号" dataDxfId="6">
      <calculatedColumnFormula>D5&amp;" "&amp;E5&amp;" "&amp;F5</calculatedColumnFormula>
    </tableColumn>
    <tableColumn id="31" xr3:uid="{4A9570B9-146A-4190-AF22-EB0AF95D9D6D}" name="自動反映_x000a_登録番号" dataDxfId="5">
      <calculatedColumnFormula>P5&amp;" "&amp;Q5&amp;" "&amp;R5&amp;" "&amp;S5</calculatedColumnFormula>
    </tableColumn>
    <tableColumn id="4" xr3:uid="{5CF8C1B3-D27F-4FAD-85C2-1C319733B2FC}" name="元号" dataDxfId="4">
      <calculatedColumnFormula>$J$1</calculatedColumnFormula>
    </tableColumn>
    <tableColumn id="44" xr3:uid="{D185C730-3AC8-4346-AAD1-373E06D580E7}" name="１か月後" dataDxfId="3">
      <calculatedColumnFormula>DATE(YEAR(交付簿[[#This Row],[交付年月日]]),MONTH(交付簿[[#This Row],[交付年月日]])+1,DAY(交付簿[[#This Row],[交付年月日]]))</calculatedColumnFormula>
    </tableColumn>
    <tableColumn id="45" xr3:uid="{C62E8854-3D63-44AD-935D-9D59B211F7A9}" name="契約期間と１か月の短い方" dataDxfId="2">
      <calculatedColumnFormula>MIN(交付簿[[#This Row],[１か月後]],交付簿[[#This Row],[委託
（委託：２）]])</calculatedColumnFormula>
    </tableColumn>
    <tableColumn id="9" xr3:uid="{74083028-035C-4A36-8E56-7A4D4CE5E3A7}" name="警察署名" dataDxfId="1">
      <calculatedColumnFormula>$J$2</calculatedColumnFormula>
    </tableColumn>
    <tableColumn id="10" xr3:uid="{F22E3806-2D7E-40F3-BECE-C7E43FE8CE61}" name="コード" dataDxfId="0">
      <calculatedColumnFormula>VLOOKUP(交付簿[警察署名],署コード,2,FALSE)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CF585-C3AD-41B6-B343-0CA875DEA3AD}">
  <sheetPr>
    <tabColor rgb="FFFFFF00"/>
    <pageSetUpPr fitToPage="1"/>
  </sheetPr>
  <dimension ref="A1:AT25"/>
  <sheetViews>
    <sheetView tabSelected="1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6" sqref="B6"/>
    </sheetView>
  </sheetViews>
  <sheetFormatPr defaultColWidth="8.69921875" defaultRowHeight="36" customHeight="1" outlineLevelCol="1" x14ac:dyDescent="0.45"/>
  <cols>
    <col min="1" max="1" width="5.19921875" style="46" customWidth="1"/>
    <col min="2" max="2" width="6.19921875" style="83" customWidth="1"/>
    <col min="3" max="3" width="11.69921875" style="6" hidden="1" customWidth="1" outlineLevel="1"/>
    <col min="4" max="4" width="5.69921875" style="1" hidden="1" customWidth="1" outlineLevel="1"/>
    <col min="5" max="5" width="6.09765625" style="1" hidden="1" customWidth="1" outlineLevel="1"/>
    <col min="6" max="6" width="7.09765625" style="1" hidden="1" customWidth="1" outlineLevel="1"/>
    <col min="7" max="7" width="16" style="1" hidden="1" customWidth="1" outlineLevel="1"/>
    <col min="8" max="8" width="23" style="1" hidden="1" customWidth="1" outlineLevel="1"/>
    <col min="9" max="9" width="11.69921875" style="6" hidden="1" customWidth="1" outlineLevel="1"/>
    <col min="10" max="10" width="6.09765625" style="143" hidden="1" customWidth="1" outlineLevel="1"/>
    <col min="11" max="11" width="5.19921875" style="13" hidden="1" customWidth="1" outlineLevel="1"/>
    <col min="12" max="12" width="6.19921875" style="14" hidden="1" customWidth="1" outlineLevel="1"/>
    <col min="13" max="13" width="13.8984375" style="50" customWidth="1" collapsed="1"/>
    <col min="14" max="15" width="13.8984375" style="50" customWidth="1"/>
    <col min="16" max="16" width="7" style="56" customWidth="1"/>
    <col min="17" max="18" width="5" style="56" customWidth="1"/>
    <col min="19" max="19" width="5.09765625" style="56" bestFit="1" customWidth="1"/>
    <col min="20" max="20" width="11.59765625" style="56" customWidth="1"/>
    <col min="21" max="21" width="12.09765625" style="132" customWidth="1"/>
    <col min="22" max="22" width="12.09765625" style="50" customWidth="1"/>
    <col min="23" max="23" width="34" style="50" customWidth="1"/>
    <col min="24" max="25" width="12.09765625" style="50" customWidth="1"/>
    <col min="26" max="26" width="19.19921875" style="50" customWidth="1"/>
    <col min="27" max="30" width="12.09765625" style="50" customWidth="1"/>
    <col min="31" max="31" width="12.09765625" style="50" hidden="1" customWidth="1" outlineLevel="1"/>
    <col min="32" max="32" width="11.19921875" style="84" customWidth="1" collapsed="1"/>
    <col min="33" max="33" width="12.09765625" style="50" customWidth="1"/>
    <col min="34" max="34" width="11.19921875" style="85" customWidth="1"/>
    <col min="35" max="35" width="8.69921875" style="84" customWidth="1"/>
    <col min="36" max="36" width="8.69921875" style="85" customWidth="1"/>
    <col min="37" max="37" width="8.69921875" style="86" customWidth="1"/>
    <col min="38" max="38" width="8.69921875" style="50" customWidth="1"/>
    <col min="39" max="39" width="18.19921875" style="1" hidden="1" customWidth="1" outlineLevel="1"/>
    <col min="40" max="40" width="16.3984375" style="1" hidden="1" customWidth="1" outlineLevel="1"/>
    <col min="41" max="41" width="7.5" style="1" hidden="1" customWidth="1" outlineLevel="1"/>
    <col min="42" max="42" width="23.59765625" style="1" hidden="1" customWidth="1" outlineLevel="1"/>
    <col min="43" max="43" width="23.59765625" style="101" hidden="1" customWidth="1" outlineLevel="1"/>
    <col min="44" max="44" width="23.59765625" style="1" hidden="1" customWidth="1" outlineLevel="1"/>
    <col min="45" max="45" width="8.69921875" style="1" hidden="1" customWidth="1" outlineLevel="1"/>
    <col min="46" max="46" width="8.69921875" style="1" collapsed="1"/>
    <col min="47" max="16384" width="8.69921875" style="1"/>
  </cols>
  <sheetData>
    <row r="1" spans="1:46" ht="36" hidden="1" customHeight="1" thickBot="1" x14ac:dyDescent="0.2">
      <c r="B1" s="49"/>
      <c r="C1" s="103" t="s">
        <v>159</v>
      </c>
      <c r="F1" s="7"/>
      <c r="G1" s="102"/>
      <c r="I1" s="103"/>
      <c r="J1" s="143" t="s">
        <v>174</v>
      </c>
      <c r="K1" s="181">
        <f>N1</f>
        <v>44927</v>
      </c>
      <c r="L1" s="183" t="s">
        <v>175</v>
      </c>
      <c r="M1" s="50" t="s">
        <v>176</v>
      </c>
      <c r="N1" s="184">
        <v>44927</v>
      </c>
      <c r="O1" s="50" t="s">
        <v>177</v>
      </c>
      <c r="P1" s="51">
        <v>44</v>
      </c>
      <c r="Q1" s="51"/>
      <c r="R1" s="51"/>
      <c r="S1" s="51"/>
      <c r="T1" s="51"/>
      <c r="AF1" s="52"/>
      <c r="AH1" s="53"/>
      <c r="AI1" s="52"/>
      <c r="AJ1" s="53"/>
      <c r="AK1" s="54"/>
    </row>
    <row r="2" spans="1:46" ht="36" customHeight="1" x14ac:dyDescent="0.2">
      <c r="A2" s="47" t="s">
        <v>69</v>
      </c>
      <c r="B2" s="55"/>
      <c r="C2" s="228" t="s">
        <v>160</v>
      </c>
      <c r="D2" s="228"/>
      <c r="E2" s="228"/>
      <c r="F2" s="228"/>
      <c r="G2" s="228"/>
      <c r="H2" s="228"/>
      <c r="I2" s="228"/>
      <c r="J2" s="227" t="s">
        <v>222</v>
      </c>
      <c r="K2" s="227"/>
      <c r="L2" s="19" t="s">
        <v>221</v>
      </c>
      <c r="M2" s="50" t="s">
        <v>121</v>
      </c>
      <c r="Q2" s="57"/>
      <c r="R2" s="57"/>
      <c r="S2" s="57"/>
      <c r="T2" s="57"/>
      <c r="U2" s="133"/>
      <c r="V2" s="130"/>
      <c r="W2" s="130"/>
      <c r="AF2" s="224" t="s">
        <v>152</v>
      </c>
      <c r="AG2" s="225"/>
      <c r="AH2" s="226"/>
      <c r="AI2" s="52"/>
      <c r="AJ2" s="53"/>
      <c r="AK2" s="54"/>
    </row>
    <row r="3" spans="1:46" s="2" customFormat="1" ht="36" customHeight="1" x14ac:dyDescent="0.45">
      <c r="A3" s="48" t="s">
        <v>68</v>
      </c>
      <c r="B3" s="58" t="s">
        <v>53</v>
      </c>
      <c r="C3" s="8" t="s">
        <v>0</v>
      </c>
      <c r="D3" s="215" t="s">
        <v>163</v>
      </c>
      <c r="E3" s="216"/>
      <c r="F3" s="217"/>
      <c r="G3" s="3" t="s">
        <v>161</v>
      </c>
      <c r="H3" s="9" t="s">
        <v>162</v>
      </c>
      <c r="I3" s="12" t="s">
        <v>3</v>
      </c>
      <c r="J3" s="218" t="s">
        <v>44</v>
      </c>
      <c r="K3" s="219"/>
      <c r="L3" s="220"/>
      <c r="M3" s="59" t="s">
        <v>130</v>
      </c>
      <c r="N3" s="59" t="s">
        <v>131</v>
      </c>
      <c r="O3" s="59" t="s">
        <v>167</v>
      </c>
      <c r="P3" s="221" t="s">
        <v>1</v>
      </c>
      <c r="Q3" s="222"/>
      <c r="R3" s="222"/>
      <c r="S3" s="223"/>
      <c r="T3" s="89" t="s">
        <v>75</v>
      </c>
      <c r="U3" s="134" t="s">
        <v>117</v>
      </c>
      <c r="V3" s="128" t="s">
        <v>122</v>
      </c>
      <c r="W3" s="129" t="s">
        <v>128</v>
      </c>
      <c r="X3" s="59" t="s">
        <v>10</v>
      </c>
      <c r="Y3" s="59" t="s">
        <v>47</v>
      </c>
      <c r="Z3" s="59" t="s">
        <v>9</v>
      </c>
      <c r="AA3" s="59" t="s">
        <v>48</v>
      </c>
      <c r="AB3" s="59" t="s">
        <v>165</v>
      </c>
      <c r="AC3" s="59" t="s">
        <v>168</v>
      </c>
      <c r="AD3" s="59" t="s">
        <v>166</v>
      </c>
      <c r="AE3" s="59" t="s">
        <v>8</v>
      </c>
      <c r="AF3" s="60" t="s">
        <v>151</v>
      </c>
      <c r="AG3" s="59" t="s">
        <v>150</v>
      </c>
      <c r="AH3" s="61" t="s">
        <v>74</v>
      </c>
      <c r="AI3" s="60" t="s">
        <v>12</v>
      </c>
      <c r="AJ3" s="61" t="s">
        <v>72</v>
      </c>
      <c r="AK3" s="62" t="s">
        <v>43</v>
      </c>
      <c r="AL3" s="63" t="s">
        <v>65</v>
      </c>
      <c r="AM3" s="3" t="s">
        <v>13</v>
      </c>
      <c r="AN3" s="17" t="s">
        <v>54</v>
      </c>
      <c r="AO3" s="3" t="s">
        <v>66</v>
      </c>
      <c r="AP3" s="2" t="s">
        <v>123</v>
      </c>
      <c r="AQ3" s="99" t="s">
        <v>124</v>
      </c>
      <c r="AR3" s="2" t="s">
        <v>225</v>
      </c>
      <c r="AS3" s="2" t="s">
        <v>226</v>
      </c>
      <c r="AT3" s="3" t="s">
        <v>227</v>
      </c>
    </row>
    <row r="4" spans="1:46" s="2" customFormat="1" ht="36" hidden="1" customHeight="1" x14ac:dyDescent="0.45">
      <c r="A4" s="46" t="s">
        <v>35</v>
      </c>
      <c r="B4" s="58" t="s">
        <v>53</v>
      </c>
      <c r="C4" s="8" t="s">
        <v>0</v>
      </c>
      <c r="D4" s="140" t="s">
        <v>5</v>
      </c>
      <c r="E4" s="141" t="s">
        <v>39</v>
      </c>
      <c r="F4" s="142" t="s">
        <v>40</v>
      </c>
      <c r="G4" s="3" t="s">
        <v>45</v>
      </c>
      <c r="H4" s="9" t="s">
        <v>2</v>
      </c>
      <c r="I4" s="12" t="s">
        <v>3</v>
      </c>
      <c r="J4" s="144" t="s">
        <v>4</v>
      </c>
      <c r="K4" s="39" t="s">
        <v>41</v>
      </c>
      <c r="L4" s="40" t="s">
        <v>42</v>
      </c>
      <c r="M4" s="59" t="s">
        <v>6</v>
      </c>
      <c r="N4" s="59" t="s">
        <v>153</v>
      </c>
      <c r="O4" s="59" t="s">
        <v>7</v>
      </c>
      <c r="P4" s="64" t="s">
        <v>46</v>
      </c>
      <c r="Q4" s="65" t="s">
        <v>36</v>
      </c>
      <c r="R4" s="65" t="s">
        <v>37</v>
      </c>
      <c r="S4" s="66" t="s">
        <v>38</v>
      </c>
      <c r="T4" s="89" t="s">
        <v>154</v>
      </c>
      <c r="U4" s="135" t="s">
        <v>117</v>
      </c>
      <c r="V4" s="59" t="s">
        <v>155</v>
      </c>
      <c r="W4" s="59" t="s">
        <v>156</v>
      </c>
      <c r="X4" s="59" t="s">
        <v>10</v>
      </c>
      <c r="Y4" s="59" t="s">
        <v>47</v>
      </c>
      <c r="Z4" s="59" t="s">
        <v>9</v>
      </c>
      <c r="AA4" s="59" t="s">
        <v>49</v>
      </c>
      <c r="AB4" s="59" t="s">
        <v>50</v>
      </c>
      <c r="AC4" s="59" t="s">
        <v>51</v>
      </c>
      <c r="AD4" s="59" t="s">
        <v>52</v>
      </c>
      <c r="AE4" s="59" t="s">
        <v>8</v>
      </c>
      <c r="AF4" s="67" t="s">
        <v>11</v>
      </c>
      <c r="AG4" s="59" t="s">
        <v>33</v>
      </c>
      <c r="AH4" s="68" t="s">
        <v>73</v>
      </c>
      <c r="AI4" s="67" t="s">
        <v>12</v>
      </c>
      <c r="AJ4" s="61" t="s">
        <v>72</v>
      </c>
      <c r="AK4" s="62" t="s">
        <v>43</v>
      </c>
      <c r="AL4" s="63" t="s">
        <v>65</v>
      </c>
      <c r="AM4" s="3" t="s">
        <v>13</v>
      </c>
      <c r="AN4" s="17" t="s">
        <v>14</v>
      </c>
      <c r="AO4" s="3" t="s">
        <v>66</v>
      </c>
      <c r="AP4" s="2" t="s">
        <v>123</v>
      </c>
      <c r="AQ4" s="99" t="s">
        <v>124</v>
      </c>
      <c r="AR4" s="191" t="s">
        <v>224</v>
      </c>
      <c r="AS4" s="191" t="s">
        <v>226</v>
      </c>
      <c r="AT4" s="3" t="s">
        <v>227</v>
      </c>
    </row>
    <row r="5" spans="1:46" s="2" customFormat="1" ht="36" customHeight="1" collapsed="1" x14ac:dyDescent="0.45">
      <c r="A5" s="46" t="s">
        <v>228</v>
      </c>
      <c r="B5" s="70">
        <v>45272</v>
      </c>
      <c r="C5" s="15">
        <v>45273</v>
      </c>
      <c r="D5" s="185">
        <f t="shared" ref="D5:D25" si="0">$P$1</f>
        <v>44</v>
      </c>
      <c r="E5" s="192">
        <f>交付簿[[#This Row],[コード]]</f>
        <v>101</v>
      </c>
      <c r="F5" s="21" t="s">
        <v>29</v>
      </c>
      <c r="G5" s="11" t="str">
        <f>交付簿[[#This Row],[自動反映
登録番号]]</f>
        <v>千葉 ５００ あ １２４３</v>
      </c>
      <c r="H5" s="96" t="str">
        <f>交付簿[[#This Row],[車両使用者
氏名]]</f>
        <v>●●運送（株）</v>
      </c>
      <c r="I5" s="15">
        <v>45280</v>
      </c>
      <c r="J5" s="145" t="str">
        <f t="shared" ref="J5:J25" si="1">T5</f>
        <v>ア</v>
      </c>
      <c r="K5" s="16"/>
      <c r="L5" s="22"/>
      <c r="M5" s="59" t="s">
        <v>30</v>
      </c>
      <c r="N5" s="59" t="s">
        <v>132</v>
      </c>
      <c r="O5" s="59" t="s">
        <v>164</v>
      </c>
      <c r="P5" s="71" t="s">
        <v>25</v>
      </c>
      <c r="Q5" s="72" t="s">
        <v>26</v>
      </c>
      <c r="R5" s="72" t="s">
        <v>27</v>
      </c>
      <c r="S5" s="73" t="s">
        <v>28</v>
      </c>
      <c r="T5" s="73" t="s">
        <v>70</v>
      </c>
      <c r="U5" s="135" t="s">
        <v>171</v>
      </c>
      <c r="V5" s="59"/>
      <c r="W5" s="59"/>
      <c r="X5" s="59" t="s">
        <v>34</v>
      </c>
      <c r="Y5" s="59" t="s">
        <v>164</v>
      </c>
      <c r="Z5" s="59" t="s">
        <v>30</v>
      </c>
      <c r="AA5" s="59" t="s">
        <v>31</v>
      </c>
      <c r="AB5" s="59" t="s">
        <v>169</v>
      </c>
      <c r="AC5" s="59" t="s">
        <v>170</v>
      </c>
      <c r="AD5" s="59" t="s">
        <v>67</v>
      </c>
      <c r="AE5" s="74">
        <f>交付簿[[#This Row],[契約期間と１か月の短い方]]</f>
        <v>45311</v>
      </c>
      <c r="AF5" s="67" t="s">
        <v>129</v>
      </c>
      <c r="AG5" s="59" t="s">
        <v>229</v>
      </c>
      <c r="AH5" s="68">
        <v>45382</v>
      </c>
      <c r="AI5" s="67"/>
      <c r="AJ5" s="68"/>
      <c r="AK5" s="69"/>
      <c r="AL5" s="59">
        <v>1</v>
      </c>
      <c r="AM5" s="3" t="str">
        <f>D5&amp;" "&amp;E5&amp;" "&amp;F5</f>
        <v>44 101 00001</v>
      </c>
      <c r="AN5" s="17" t="str">
        <f>P5&amp;" "&amp;Q5&amp;" "&amp;R5&amp;" "&amp;S5</f>
        <v>千葉 ５００ あ １２４３</v>
      </c>
      <c r="AO5" s="198" t="str">
        <f t="shared" ref="AO5:AO25" si="2">$J$1</f>
        <v>令和</v>
      </c>
      <c r="AP5" s="99">
        <f>DATE(YEAR(交付簿[[#This Row],[交付年月日]]),MONTH(交付簿[[#This Row],[交付年月日]])+1,DAY(交付簿[[#This Row],[交付年月日]]))</f>
        <v>45311</v>
      </c>
      <c r="AQ5" s="99">
        <f>MIN(交付簿[[#This Row],[１か月後]],交付簿[[#This Row],[委託
（委託：２）]])</f>
        <v>45311</v>
      </c>
      <c r="AR5" s="190" t="str">
        <f t="shared" ref="AR5:AR25" si="3">$J$2</f>
        <v>千葉中央</v>
      </c>
      <c r="AS5" s="2">
        <f>VLOOKUP(交付簿[警察署名],署コード,2,FALSE)</f>
        <v>101</v>
      </c>
      <c r="AT5" s="203">
        <v>1</v>
      </c>
    </row>
    <row r="6" spans="1:46" s="2" customFormat="1" ht="36" customHeight="1" x14ac:dyDescent="0.45">
      <c r="A6" s="46">
        <f>ROW()-5</f>
        <v>1</v>
      </c>
      <c r="B6" s="75"/>
      <c r="C6" s="15"/>
      <c r="D6" s="186">
        <f t="shared" si="0"/>
        <v>44</v>
      </c>
      <c r="E6" s="193">
        <f>交付簿[[#This Row],[コード]]</f>
        <v>101</v>
      </c>
      <c r="F6" s="33"/>
      <c r="G6" s="3" t="str">
        <f>交付簿[[#This Row],[自動反映
登録番号]]</f>
        <v xml:space="preserve">   </v>
      </c>
      <c r="H6" s="97">
        <f>交付簿[[#This Row],[車両使用者
氏名]]</f>
        <v>0</v>
      </c>
      <c r="I6" s="5"/>
      <c r="J6" s="146">
        <f t="shared" si="1"/>
        <v>0</v>
      </c>
      <c r="K6" s="35"/>
      <c r="L6" s="36"/>
      <c r="M6" s="59"/>
      <c r="N6" s="59"/>
      <c r="O6" s="59"/>
      <c r="P6" s="71"/>
      <c r="Q6" s="72"/>
      <c r="R6" s="72"/>
      <c r="S6" s="73"/>
      <c r="T6" s="73"/>
      <c r="U6" s="135"/>
      <c r="V6" s="59"/>
      <c r="W6" s="59"/>
      <c r="X6" s="59"/>
      <c r="Y6" s="59"/>
      <c r="Z6" s="59"/>
      <c r="AA6" s="59"/>
      <c r="AB6" s="59"/>
      <c r="AC6" s="59"/>
      <c r="AD6" s="59"/>
      <c r="AE6" s="74">
        <f>交付簿[[#This Row],[契約期間と１か月の短い方]]</f>
        <v>31</v>
      </c>
      <c r="AF6" s="67"/>
      <c r="AG6" s="59"/>
      <c r="AH6" s="68"/>
      <c r="AI6" s="67"/>
      <c r="AJ6" s="68"/>
      <c r="AK6" s="69"/>
      <c r="AL6" s="59"/>
      <c r="AM6" s="3" t="str">
        <f t="shared" ref="AM6:AM25" si="4">D6&amp;" "&amp;E6&amp;" "&amp;F6</f>
        <v xml:space="preserve">44 101 </v>
      </c>
      <c r="AN6" s="17" t="str">
        <f t="shared" ref="AN6:AN22" si="5">P6&amp;" "&amp;Q6&amp;" "&amp;R6&amp;" "&amp;S6</f>
        <v xml:space="preserve">   </v>
      </c>
      <c r="AO6" s="198" t="str">
        <f t="shared" si="2"/>
        <v>令和</v>
      </c>
      <c r="AP6" s="99">
        <f>DATE(YEAR(交付簿[[#This Row],[交付年月日]]),MONTH(交付簿[[#This Row],[交付年月日]])+1,DAY(交付簿[[#This Row],[交付年月日]]))</f>
        <v>31</v>
      </c>
      <c r="AQ6" s="99">
        <f>MIN(交付簿[[#This Row],[１か月後]],交付簿[[#This Row],[委託
（委託：２）]])</f>
        <v>31</v>
      </c>
      <c r="AR6" s="190" t="str">
        <f t="shared" si="3"/>
        <v>千葉中央</v>
      </c>
      <c r="AS6" s="2">
        <f>VLOOKUP(交付簿[警察署名],署コード,2,FALSE)</f>
        <v>101</v>
      </c>
      <c r="AT6" s="59"/>
    </row>
    <row r="7" spans="1:46" s="2" customFormat="1" ht="36" customHeight="1" x14ac:dyDescent="0.45">
      <c r="A7" s="46">
        <f t="shared" ref="A7:A25" si="6">ROW()-5</f>
        <v>2</v>
      </c>
      <c r="B7" s="75"/>
      <c r="C7" s="15"/>
      <c r="D7" s="186">
        <f t="shared" si="0"/>
        <v>44</v>
      </c>
      <c r="E7" s="193">
        <f>交付簿[[#This Row],[コード]]</f>
        <v>101</v>
      </c>
      <c r="F7" s="33"/>
      <c r="G7" s="3" t="str">
        <f>交付簿[[#This Row],[自動反映
登録番号]]</f>
        <v xml:space="preserve">   </v>
      </c>
      <c r="H7" s="97">
        <f>交付簿[[#This Row],[車両使用者
氏名]]</f>
        <v>0</v>
      </c>
      <c r="I7" s="5"/>
      <c r="J7" s="146">
        <f t="shared" si="1"/>
        <v>0</v>
      </c>
      <c r="K7" s="35"/>
      <c r="L7" s="36"/>
      <c r="M7" s="59"/>
      <c r="N7" s="59"/>
      <c r="O7" s="59"/>
      <c r="P7" s="71"/>
      <c r="Q7" s="72"/>
      <c r="R7" s="72"/>
      <c r="S7" s="73"/>
      <c r="T7" s="73"/>
      <c r="U7" s="135"/>
      <c r="V7" s="59"/>
      <c r="W7" s="59"/>
      <c r="X7" s="59"/>
      <c r="Y7" s="59"/>
      <c r="Z7" s="59"/>
      <c r="AA7" s="59"/>
      <c r="AB7" s="59"/>
      <c r="AC7" s="59"/>
      <c r="AD7" s="59"/>
      <c r="AE7" s="74">
        <f>交付簿[[#This Row],[契約期間と１か月の短い方]]</f>
        <v>31</v>
      </c>
      <c r="AF7" s="67"/>
      <c r="AG7" s="59"/>
      <c r="AH7" s="68"/>
      <c r="AI7" s="67"/>
      <c r="AJ7" s="68"/>
      <c r="AK7" s="69"/>
      <c r="AL7" s="59"/>
      <c r="AM7" s="3" t="str">
        <f t="shared" si="4"/>
        <v xml:space="preserve">44 101 </v>
      </c>
      <c r="AN7" s="17" t="str">
        <f t="shared" si="5"/>
        <v xml:space="preserve">   </v>
      </c>
      <c r="AO7" s="198" t="str">
        <f t="shared" si="2"/>
        <v>令和</v>
      </c>
      <c r="AP7" s="99">
        <f>DATE(YEAR(交付簿[[#This Row],[交付年月日]]),MONTH(交付簿[[#This Row],[交付年月日]])+1,DAY(交付簿[[#This Row],[交付年月日]]))</f>
        <v>31</v>
      </c>
      <c r="AQ7" s="99">
        <f>MIN(交付簿[[#This Row],[１か月後]],交付簿[[#This Row],[委託
（委託：２）]])</f>
        <v>31</v>
      </c>
      <c r="AR7" s="190" t="str">
        <f t="shared" si="3"/>
        <v>千葉中央</v>
      </c>
      <c r="AS7" s="2">
        <f>VLOOKUP(交付簿[警察署名],署コード,2,FALSE)</f>
        <v>101</v>
      </c>
      <c r="AT7" s="59"/>
    </row>
    <row r="8" spans="1:46" s="2" customFormat="1" ht="36" customHeight="1" x14ac:dyDescent="0.45">
      <c r="A8" s="46">
        <f t="shared" si="6"/>
        <v>3</v>
      </c>
      <c r="B8" s="75"/>
      <c r="C8" s="5"/>
      <c r="D8" s="186">
        <f t="shared" si="0"/>
        <v>44</v>
      </c>
      <c r="E8" s="193">
        <f>交付簿[[#This Row],[コード]]</f>
        <v>101</v>
      </c>
      <c r="F8" s="33"/>
      <c r="G8" s="3" t="str">
        <f>交付簿[[#This Row],[自動反映
登録番号]]</f>
        <v xml:space="preserve">   </v>
      </c>
      <c r="H8" s="97">
        <f>交付簿[[#This Row],[車両使用者
氏名]]</f>
        <v>0</v>
      </c>
      <c r="I8" s="5"/>
      <c r="J8" s="146">
        <f t="shared" si="1"/>
        <v>0</v>
      </c>
      <c r="K8" s="35"/>
      <c r="L8" s="36"/>
      <c r="M8" s="59"/>
      <c r="N8" s="59"/>
      <c r="O8" s="59"/>
      <c r="P8" s="71"/>
      <c r="Q8" s="72"/>
      <c r="R8" s="72"/>
      <c r="S8" s="73"/>
      <c r="T8" s="73"/>
      <c r="U8" s="135"/>
      <c r="V8" s="59"/>
      <c r="W8" s="59"/>
      <c r="X8" s="59"/>
      <c r="Y8" s="59"/>
      <c r="Z8" s="59"/>
      <c r="AA8" s="59"/>
      <c r="AB8" s="59"/>
      <c r="AC8" s="59"/>
      <c r="AD8" s="59"/>
      <c r="AE8" s="74">
        <f>交付簿[[#This Row],[契約期間と１か月の短い方]]</f>
        <v>31</v>
      </c>
      <c r="AF8" s="67"/>
      <c r="AG8" s="59"/>
      <c r="AH8" s="68"/>
      <c r="AI8" s="67"/>
      <c r="AJ8" s="68"/>
      <c r="AK8" s="69"/>
      <c r="AL8" s="59"/>
      <c r="AM8" s="3" t="str">
        <f t="shared" si="4"/>
        <v xml:space="preserve">44 101 </v>
      </c>
      <c r="AN8" s="17" t="str">
        <f t="shared" si="5"/>
        <v xml:space="preserve">   </v>
      </c>
      <c r="AO8" s="198" t="str">
        <f t="shared" si="2"/>
        <v>令和</v>
      </c>
      <c r="AP8" s="99">
        <f>DATE(YEAR(交付簿[[#This Row],[交付年月日]]),MONTH(交付簿[[#This Row],[交付年月日]])+1,DAY(交付簿[[#This Row],[交付年月日]]))</f>
        <v>31</v>
      </c>
      <c r="AQ8" s="99">
        <f>MIN(交付簿[[#This Row],[１か月後]],交付簿[[#This Row],[委託
（委託：２）]])</f>
        <v>31</v>
      </c>
      <c r="AR8" s="190" t="str">
        <f t="shared" si="3"/>
        <v>千葉中央</v>
      </c>
      <c r="AS8" s="2">
        <f>VLOOKUP(交付簿[警察署名],署コード,2,FALSE)</f>
        <v>101</v>
      </c>
      <c r="AT8" s="59"/>
    </row>
    <row r="9" spans="1:46" s="2" customFormat="1" ht="36" customHeight="1" x14ac:dyDescent="0.45">
      <c r="A9" s="46">
        <f t="shared" si="6"/>
        <v>4</v>
      </c>
      <c r="B9" s="75"/>
      <c r="C9" s="5"/>
      <c r="D9" s="186">
        <f t="shared" si="0"/>
        <v>44</v>
      </c>
      <c r="E9" s="193">
        <f>交付簿[[#This Row],[コード]]</f>
        <v>101</v>
      </c>
      <c r="F9" s="33"/>
      <c r="G9" s="3" t="str">
        <f>交付簿[[#This Row],[自動反映
登録番号]]</f>
        <v xml:space="preserve">   </v>
      </c>
      <c r="H9" s="97">
        <f>交付簿[[#This Row],[車両使用者
氏名]]</f>
        <v>0</v>
      </c>
      <c r="I9" s="5"/>
      <c r="J9" s="146">
        <f t="shared" si="1"/>
        <v>0</v>
      </c>
      <c r="K9" s="35"/>
      <c r="L9" s="36"/>
      <c r="M9" s="59"/>
      <c r="N9" s="59"/>
      <c r="O9" s="59"/>
      <c r="P9" s="71"/>
      <c r="Q9" s="72"/>
      <c r="R9" s="72"/>
      <c r="S9" s="73"/>
      <c r="T9" s="73"/>
      <c r="U9" s="135"/>
      <c r="V9" s="59"/>
      <c r="W9" s="59"/>
      <c r="X9" s="59"/>
      <c r="Y9" s="59"/>
      <c r="Z9" s="59"/>
      <c r="AA9" s="59"/>
      <c r="AB9" s="59"/>
      <c r="AC9" s="59"/>
      <c r="AD9" s="59"/>
      <c r="AE9" s="74">
        <f>交付簿[[#This Row],[契約期間と１か月の短い方]]</f>
        <v>31</v>
      </c>
      <c r="AF9" s="67"/>
      <c r="AG9" s="59"/>
      <c r="AH9" s="68"/>
      <c r="AI9" s="67"/>
      <c r="AJ9" s="68"/>
      <c r="AK9" s="69"/>
      <c r="AL9" s="59"/>
      <c r="AM9" s="3" t="str">
        <f t="shared" si="4"/>
        <v xml:space="preserve">44 101 </v>
      </c>
      <c r="AN9" s="17" t="str">
        <f t="shared" si="5"/>
        <v xml:space="preserve">   </v>
      </c>
      <c r="AO9" s="198" t="str">
        <f t="shared" si="2"/>
        <v>令和</v>
      </c>
      <c r="AP9" s="99">
        <f>DATE(YEAR(交付簿[[#This Row],[交付年月日]]),MONTH(交付簿[[#This Row],[交付年月日]])+1,DAY(交付簿[[#This Row],[交付年月日]]))</f>
        <v>31</v>
      </c>
      <c r="AQ9" s="99">
        <f>MIN(交付簿[[#This Row],[１か月後]],交付簿[[#This Row],[委託
（委託：２）]])</f>
        <v>31</v>
      </c>
      <c r="AR9" s="190" t="str">
        <f t="shared" si="3"/>
        <v>千葉中央</v>
      </c>
      <c r="AS9" s="2">
        <f>VLOOKUP(交付簿[警察署名],署コード,2,FALSE)</f>
        <v>101</v>
      </c>
      <c r="AT9" s="59"/>
    </row>
    <row r="10" spans="1:46" s="2" customFormat="1" ht="36" customHeight="1" x14ac:dyDescent="0.45">
      <c r="A10" s="46">
        <f t="shared" si="6"/>
        <v>5</v>
      </c>
      <c r="B10" s="75"/>
      <c r="C10" s="5"/>
      <c r="D10" s="186">
        <f t="shared" si="0"/>
        <v>44</v>
      </c>
      <c r="E10" s="193">
        <f>交付簿[[#This Row],[コード]]</f>
        <v>101</v>
      </c>
      <c r="F10" s="33"/>
      <c r="G10" s="3" t="str">
        <f>交付簿[[#This Row],[自動反映
登録番号]]</f>
        <v xml:space="preserve">   </v>
      </c>
      <c r="H10" s="97">
        <f>交付簿[[#This Row],[車両使用者
氏名]]</f>
        <v>0</v>
      </c>
      <c r="I10" s="5"/>
      <c r="J10" s="146">
        <f t="shared" si="1"/>
        <v>0</v>
      </c>
      <c r="K10" s="35"/>
      <c r="L10" s="36"/>
      <c r="M10" s="59"/>
      <c r="N10" s="59"/>
      <c r="O10" s="59"/>
      <c r="P10" s="71"/>
      <c r="Q10" s="72"/>
      <c r="R10" s="72"/>
      <c r="S10" s="73"/>
      <c r="T10" s="73"/>
      <c r="U10" s="135"/>
      <c r="V10" s="59"/>
      <c r="W10" s="59"/>
      <c r="X10" s="59"/>
      <c r="Y10" s="59"/>
      <c r="Z10" s="59"/>
      <c r="AA10" s="59"/>
      <c r="AB10" s="59"/>
      <c r="AC10" s="59"/>
      <c r="AD10" s="59"/>
      <c r="AE10" s="74">
        <f>交付簿[[#This Row],[契約期間と１か月の短い方]]</f>
        <v>31</v>
      </c>
      <c r="AF10" s="67"/>
      <c r="AG10" s="59"/>
      <c r="AH10" s="68"/>
      <c r="AI10" s="67"/>
      <c r="AJ10" s="68"/>
      <c r="AK10" s="69"/>
      <c r="AL10" s="59"/>
      <c r="AM10" s="3" t="str">
        <f t="shared" si="4"/>
        <v xml:space="preserve">44 101 </v>
      </c>
      <c r="AN10" s="17" t="str">
        <f t="shared" si="5"/>
        <v xml:space="preserve">   </v>
      </c>
      <c r="AO10" s="198" t="str">
        <f t="shared" si="2"/>
        <v>令和</v>
      </c>
      <c r="AP10" s="99">
        <f>DATE(YEAR(交付簿[[#This Row],[交付年月日]]),MONTH(交付簿[[#This Row],[交付年月日]])+1,DAY(交付簿[[#This Row],[交付年月日]]))</f>
        <v>31</v>
      </c>
      <c r="AQ10" s="99">
        <f>MIN(交付簿[[#This Row],[１か月後]],交付簿[[#This Row],[委託
（委託：２）]])</f>
        <v>31</v>
      </c>
      <c r="AR10" s="190" t="str">
        <f t="shared" si="3"/>
        <v>千葉中央</v>
      </c>
      <c r="AS10" s="2">
        <f>VLOOKUP(交付簿[警察署名],署コード,2,FALSE)</f>
        <v>101</v>
      </c>
      <c r="AT10" s="59"/>
    </row>
    <row r="11" spans="1:46" s="2" customFormat="1" ht="36" customHeight="1" x14ac:dyDescent="0.45">
      <c r="A11" s="46">
        <f t="shared" si="6"/>
        <v>6</v>
      </c>
      <c r="B11" s="75"/>
      <c r="C11" s="5"/>
      <c r="D11" s="186">
        <f t="shared" si="0"/>
        <v>44</v>
      </c>
      <c r="E11" s="193">
        <f>交付簿[[#This Row],[コード]]</f>
        <v>101</v>
      </c>
      <c r="F11" s="33"/>
      <c r="G11" s="3" t="str">
        <f>交付簿[[#This Row],[自動反映
登録番号]]</f>
        <v xml:space="preserve">   </v>
      </c>
      <c r="H11" s="97">
        <f>交付簿[[#This Row],[車両使用者
氏名]]</f>
        <v>0</v>
      </c>
      <c r="I11" s="5"/>
      <c r="J11" s="146">
        <f t="shared" si="1"/>
        <v>0</v>
      </c>
      <c r="K11" s="35"/>
      <c r="L11" s="36"/>
      <c r="M11" s="59"/>
      <c r="N11" s="59"/>
      <c r="O11" s="59"/>
      <c r="P11" s="71"/>
      <c r="Q11" s="72"/>
      <c r="R11" s="72"/>
      <c r="S11" s="73"/>
      <c r="T11" s="73"/>
      <c r="U11" s="135"/>
      <c r="V11" s="59"/>
      <c r="W11" s="59"/>
      <c r="X11" s="59"/>
      <c r="Y11" s="59"/>
      <c r="Z11" s="59"/>
      <c r="AA11" s="59"/>
      <c r="AB11" s="59"/>
      <c r="AC11" s="59"/>
      <c r="AD11" s="59"/>
      <c r="AE11" s="74">
        <f>交付簿[[#This Row],[契約期間と１か月の短い方]]</f>
        <v>31</v>
      </c>
      <c r="AF11" s="67"/>
      <c r="AG11" s="59"/>
      <c r="AH11" s="68"/>
      <c r="AI11" s="67"/>
      <c r="AJ11" s="68"/>
      <c r="AK11" s="69"/>
      <c r="AL11" s="59"/>
      <c r="AM11" s="3" t="str">
        <f t="shared" si="4"/>
        <v xml:space="preserve">44 101 </v>
      </c>
      <c r="AN11" s="17" t="str">
        <f t="shared" si="5"/>
        <v xml:space="preserve">   </v>
      </c>
      <c r="AO11" s="198" t="str">
        <f t="shared" si="2"/>
        <v>令和</v>
      </c>
      <c r="AP11" s="99">
        <f>DATE(YEAR(交付簿[[#This Row],[交付年月日]]),MONTH(交付簿[[#This Row],[交付年月日]])+1,DAY(交付簿[[#This Row],[交付年月日]]))</f>
        <v>31</v>
      </c>
      <c r="AQ11" s="99">
        <f>MIN(交付簿[[#This Row],[１か月後]],交付簿[[#This Row],[委託
（委託：２）]])</f>
        <v>31</v>
      </c>
      <c r="AR11" s="190" t="str">
        <f t="shared" si="3"/>
        <v>千葉中央</v>
      </c>
      <c r="AS11" s="2">
        <f>VLOOKUP(交付簿[警察署名],署コード,2,FALSE)</f>
        <v>101</v>
      </c>
      <c r="AT11" s="59"/>
    </row>
    <row r="12" spans="1:46" s="2" customFormat="1" ht="36" customHeight="1" x14ac:dyDescent="0.45">
      <c r="A12" s="46">
        <f t="shared" si="6"/>
        <v>7</v>
      </c>
      <c r="B12" s="75"/>
      <c r="C12" s="5"/>
      <c r="D12" s="186">
        <f t="shared" si="0"/>
        <v>44</v>
      </c>
      <c r="E12" s="193">
        <f>交付簿[[#This Row],[コード]]</f>
        <v>101</v>
      </c>
      <c r="F12" s="33"/>
      <c r="G12" s="3" t="str">
        <f>交付簿[[#This Row],[自動反映
登録番号]]</f>
        <v xml:space="preserve">   </v>
      </c>
      <c r="H12" s="97">
        <f>交付簿[[#This Row],[車両使用者
氏名]]</f>
        <v>0</v>
      </c>
      <c r="I12" s="5"/>
      <c r="J12" s="146">
        <f t="shared" si="1"/>
        <v>0</v>
      </c>
      <c r="K12" s="35"/>
      <c r="L12" s="36"/>
      <c r="M12" s="59"/>
      <c r="N12" s="59"/>
      <c r="O12" s="59"/>
      <c r="P12" s="71"/>
      <c r="Q12" s="72"/>
      <c r="R12" s="72"/>
      <c r="S12" s="73"/>
      <c r="T12" s="73"/>
      <c r="U12" s="135"/>
      <c r="V12" s="59"/>
      <c r="W12" s="59"/>
      <c r="X12" s="59"/>
      <c r="Y12" s="59"/>
      <c r="Z12" s="59"/>
      <c r="AA12" s="59"/>
      <c r="AB12" s="59"/>
      <c r="AC12" s="59"/>
      <c r="AD12" s="59"/>
      <c r="AE12" s="74">
        <f>交付簿[[#This Row],[契約期間と１か月の短い方]]</f>
        <v>31</v>
      </c>
      <c r="AF12" s="67"/>
      <c r="AG12" s="59"/>
      <c r="AH12" s="68"/>
      <c r="AI12" s="67"/>
      <c r="AJ12" s="68"/>
      <c r="AK12" s="69"/>
      <c r="AL12" s="59"/>
      <c r="AM12" s="3" t="str">
        <f t="shared" si="4"/>
        <v xml:space="preserve">44 101 </v>
      </c>
      <c r="AN12" s="17" t="str">
        <f t="shared" si="5"/>
        <v xml:space="preserve">   </v>
      </c>
      <c r="AO12" s="198" t="str">
        <f t="shared" si="2"/>
        <v>令和</v>
      </c>
      <c r="AP12" s="99">
        <f>DATE(YEAR(交付簿[[#This Row],[交付年月日]]),MONTH(交付簿[[#This Row],[交付年月日]])+1,DAY(交付簿[[#This Row],[交付年月日]]))</f>
        <v>31</v>
      </c>
      <c r="AQ12" s="99">
        <f>MIN(交付簿[[#This Row],[１か月後]],交付簿[[#This Row],[委託
（委託：２）]])</f>
        <v>31</v>
      </c>
      <c r="AR12" s="190" t="str">
        <f t="shared" si="3"/>
        <v>千葉中央</v>
      </c>
      <c r="AS12" s="2">
        <f>VLOOKUP(交付簿[警察署名],署コード,2,FALSE)</f>
        <v>101</v>
      </c>
      <c r="AT12" s="59"/>
    </row>
    <row r="13" spans="1:46" s="2" customFormat="1" ht="36" customHeight="1" x14ac:dyDescent="0.45">
      <c r="A13" s="46">
        <f t="shared" si="6"/>
        <v>8</v>
      </c>
      <c r="B13" s="75"/>
      <c r="C13" s="5"/>
      <c r="D13" s="186">
        <f t="shared" si="0"/>
        <v>44</v>
      </c>
      <c r="E13" s="193">
        <f>交付簿[[#This Row],[コード]]</f>
        <v>101</v>
      </c>
      <c r="F13" s="33"/>
      <c r="G13" s="3" t="str">
        <f>交付簿[[#This Row],[自動反映
登録番号]]</f>
        <v xml:space="preserve">   </v>
      </c>
      <c r="H13" s="97">
        <f>交付簿[[#This Row],[車両使用者
氏名]]</f>
        <v>0</v>
      </c>
      <c r="I13" s="5"/>
      <c r="J13" s="146">
        <f t="shared" si="1"/>
        <v>0</v>
      </c>
      <c r="K13" s="35"/>
      <c r="L13" s="36"/>
      <c r="M13" s="59"/>
      <c r="N13" s="59"/>
      <c r="O13" s="59"/>
      <c r="P13" s="71"/>
      <c r="Q13" s="72"/>
      <c r="R13" s="72"/>
      <c r="S13" s="73"/>
      <c r="T13" s="73"/>
      <c r="U13" s="135"/>
      <c r="V13" s="59"/>
      <c r="W13" s="59"/>
      <c r="X13" s="59"/>
      <c r="Y13" s="59"/>
      <c r="Z13" s="59"/>
      <c r="AA13" s="59"/>
      <c r="AB13" s="59"/>
      <c r="AC13" s="59"/>
      <c r="AD13" s="59"/>
      <c r="AE13" s="74">
        <f>交付簿[[#This Row],[契約期間と１か月の短い方]]</f>
        <v>31</v>
      </c>
      <c r="AF13" s="67"/>
      <c r="AG13" s="59"/>
      <c r="AH13" s="68"/>
      <c r="AI13" s="67"/>
      <c r="AJ13" s="68"/>
      <c r="AK13" s="69"/>
      <c r="AL13" s="59"/>
      <c r="AM13" s="3" t="str">
        <f t="shared" si="4"/>
        <v xml:space="preserve">44 101 </v>
      </c>
      <c r="AN13" s="17" t="str">
        <f t="shared" si="5"/>
        <v xml:space="preserve">   </v>
      </c>
      <c r="AO13" s="198" t="str">
        <f t="shared" si="2"/>
        <v>令和</v>
      </c>
      <c r="AP13" s="99">
        <f>DATE(YEAR(交付簿[[#This Row],[交付年月日]]),MONTH(交付簿[[#This Row],[交付年月日]])+1,DAY(交付簿[[#This Row],[交付年月日]]))</f>
        <v>31</v>
      </c>
      <c r="AQ13" s="99">
        <f>MIN(交付簿[[#This Row],[１か月後]],交付簿[[#This Row],[委託
（委託：２）]])</f>
        <v>31</v>
      </c>
      <c r="AR13" s="190" t="str">
        <f t="shared" si="3"/>
        <v>千葉中央</v>
      </c>
      <c r="AS13" s="2">
        <f>VLOOKUP(交付簿[警察署名],署コード,2,FALSE)</f>
        <v>101</v>
      </c>
      <c r="AT13" s="59"/>
    </row>
    <row r="14" spans="1:46" s="2" customFormat="1" ht="36" customHeight="1" x14ac:dyDescent="0.45">
      <c r="A14" s="46">
        <f t="shared" si="6"/>
        <v>9</v>
      </c>
      <c r="B14" s="75"/>
      <c r="C14" s="5"/>
      <c r="D14" s="186">
        <f t="shared" si="0"/>
        <v>44</v>
      </c>
      <c r="E14" s="193">
        <f>交付簿[[#This Row],[コード]]</f>
        <v>101</v>
      </c>
      <c r="F14" s="33"/>
      <c r="G14" s="3" t="str">
        <f>交付簿[[#This Row],[自動反映
登録番号]]</f>
        <v xml:space="preserve">   </v>
      </c>
      <c r="H14" s="97">
        <f>交付簿[[#This Row],[車両使用者
氏名]]</f>
        <v>0</v>
      </c>
      <c r="I14" s="5"/>
      <c r="J14" s="146">
        <f t="shared" si="1"/>
        <v>0</v>
      </c>
      <c r="K14" s="35"/>
      <c r="L14" s="36"/>
      <c r="M14" s="59"/>
      <c r="N14" s="59"/>
      <c r="O14" s="59"/>
      <c r="P14" s="71"/>
      <c r="Q14" s="72"/>
      <c r="R14" s="72"/>
      <c r="S14" s="73"/>
      <c r="T14" s="73"/>
      <c r="U14" s="135"/>
      <c r="V14" s="59"/>
      <c r="W14" s="59"/>
      <c r="X14" s="59"/>
      <c r="Y14" s="59"/>
      <c r="Z14" s="59"/>
      <c r="AA14" s="59"/>
      <c r="AB14" s="59"/>
      <c r="AC14" s="59"/>
      <c r="AD14" s="59"/>
      <c r="AE14" s="74">
        <f>交付簿[[#This Row],[契約期間と１か月の短い方]]</f>
        <v>31</v>
      </c>
      <c r="AF14" s="67"/>
      <c r="AG14" s="59"/>
      <c r="AH14" s="68"/>
      <c r="AI14" s="67"/>
      <c r="AJ14" s="68"/>
      <c r="AK14" s="69"/>
      <c r="AL14" s="59"/>
      <c r="AM14" s="3" t="str">
        <f t="shared" si="4"/>
        <v xml:space="preserve">44 101 </v>
      </c>
      <c r="AN14" s="17" t="str">
        <f t="shared" si="5"/>
        <v xml:space="preserve">   </v>
      </c>
      <c r="AO14" s="198" t="str">
        <f t="shared" si="2"/>
        <v>令和</v>
      </c>
      <c r="AP14" s="99">
        <f>DATE(YEAR(交付簿[[#This Row],[交付年月日]]),MONTH(交付簿[[#This Row],[交付年月日]])+1,DAY(交付簿[[#This Row],[交付年月日]]))</f>
        <v>31</v>
      </c>
      <c r="AQ14" s="99">
        <f>MIN(交付簿[[#This Row],[１か月後]],交付簿[[#This Row],[委託
（委託：２）]])</f>
        <v>31</v>
      </c>
      <c r="AR14" s="190" t="str">
        <f t="shared" si="3"/>
        <v>千葉中央</v>
      </c>
      <c r="AS14" s="2">
        <f>VLOOKUP(交付簿[警察署名],署コード,2,FALSE)</f>
        <v>101</v>
      </c>
      <c r="AT14" s="59"/>
    </row>
    <row r="15" spans="1:46" ht="36" customHeight="1" x14ac:dyDescent="0.45">
      <c r="A15" s="46">
        <f t="shared" si="6"/>
        <v>10</v>
      </c>
      <c r="B15" s="75"/>
      <c r="C15" s="5"/>
      <c r="D15" s="186">
        <f t="shared" si="0"/>
        <v>44</v>
      </c>
      <c r="E15" s="193">
        <f>交付簿[[#This Row],[コード]]</f>
        <v>101</v>
      </c>
      <c r="F15" s="33"/>
      <c r="G15" s="45" t="str">
        <f>交付簿[[#This Row],[自動反映
登録番号]]</f>
        <v xml:space="preserve">   </v>
      </c>
      <c r="H15" s="97">
        <f>交付簿[[#This Row],[車両使用者
氏名]]</f>
        <v>0</v>
      </c>
      <c r="I15" s="5"/>
      <c r="J15" s="146">
        <f t="shared" si="1"/>
        <v>0</v>
      </c>
      <c r="K15" s="35"/>
      <c r="L15" s="36"/>
      <c r="M15" s="59"/>
      <c r="N15" s="59"/>
      <c r="O15" s="59"/>
      <c r="P15" s="71"/>
      <c r="Q15" s="72"/>
      <c r="R15" s="72"/>
      <c r="S15" s="73"/>
      <c r="T15" s="73"/>
      <c r="U15" s="135"/>
      <c r="V15" s="59"/>
      <c r="W15" s="59"/>
      <c r="X15" s="59"/>
      <c r="Y15" s="59"/>
      <c r="Z15" s="59"/>
      <c r="AA15" s="59"/>
      <c r="AB15" s="59"/>
      <c r="AC15" s="59"/>
      <c r="AD15" s="59"/>
      <c r="AE15" s="74">
        <f>交付簿[[#This Row],[契約期間と１か月の短い方]]</f>
        <v>31</v>
      </c>
      <c r="AF15" s="67"/>
      <c r="AG15" s="59"/>
      <c r="AH15" s="68"/>
      <c r="AI15" s="67"/>
      <c r="AJ15" s="68"/>
      <c r="AK15" s="69"/>
      <c r="AL15" s="59"/>
      <c r="AM15" s="3" t="str">
        <f t="shared" si="4"/>
        <v xml:space="preserve">44 101 </v>
      </c>
      <c r="AN15" s="17" t="str">
        <f t="shared" si="5"/>
        <v xml:space="preserve">   </v>
      </c>
      <c r="AO15" s="198" t="str">
        <f t="shared" si="2"/>
        <v>令和</v>
      </c>
      <c r="AP15" s="99">
        <f>DATE(YEAR(交付簿[[#This Row],[交付年月日]]),MONTH(交付簿[[#This Row],[交付年月日]])+1,DAY(交付簿[[#This Row],[交付年月日]]))</f>
        <v>31</v>
      </c>
      <c r="AQ15" s="99">
        <f>MIN(交付簿[[#This Row],[１か月後]],交付簿[[#This Row],[委託
（委託：２）]])</f>
        <v>31</v>
      </c>
      <c r="AR15" s="190" t="str">
        <f t="shared" si="3"/>
        <v>千葉中央</v>
      </c>
      <c r="AS15" s="2">
        <f>VLOOKUP(交付簿[警察署名],署コード,2,FALSE)</f>
        <v>101</v>
      </c>
      <c r="AT15" s="59"/>
    </row>
    <row r="16" spans="1:46" ht="36" customHeight="1" x14ac:dyDescent="0.45">
      <c r="A16" s="46">
        <f t="shared" si="6"/>
        <v>11</v>
      </c>
      <c r="B16" s="75"/>
      <c r="C16" s="5"/>
      <c r="D16" s="186">
        <f t="shared" si="0"/>
        <v>44</v>
      </c>
      <c r="E16" s="193">
        <f>交付簿[[#This Row],[コード]]</f>
        <v>101</v>
      </c>
      <c r="F16" s="33"/>
      <c r="G16" s="45" t="str">
        <f>交付簿[[#This Row],[自動反映
登録番号]]</f>
        <v xml:space="preserve">   </v>
      </c>
      <c r="H16" s="97">
        <f>交付簿[[#This Row],[車両使用者
氏名]]</f>
        <v>0</v>
      </c>
      <c r="I16" s="5"/>
      <c r="J16" s="146">
        <f t="shared" si="1"/>
        <v>0</v>
      </c>
      <c r="K16" s="35"/>
      <c r="L16" s="36"/>
      <c r="M16" s="59"/>
      <c r="N16" s="59"/>
      <c r="O16" s="59"/>
      <c r="P16" s="71"/>
      <c r="Q16" s="72"/>
      <c r="R16" s="72"/>
      <c r="S16" s="73"/>
      <c r="T16" s="73"/>
      <c r="U16" s="135"/>
      <c r="V16" s="59"/>
      <c r="W16" s="59"/>
      <c r="X16" s="59"/>
      <c r="Y16" s="59"/>
      <c r="Z16" s="59"/>
      <c r="AA16" s="59"/>
      <c r="AB16" s="59"/>
      <c r="AC16" s="59"/>
      <c r="AD16" s="59"/>
      <c r="AE16" s="74">
        <f>交付簿[[#This Row],[契約期間と１か月の短い方]]</f>
        <v>31</v>
      </c>
      <c r="AF16" s="67"/>
      <c r="AG16" s="59"/>
      <c r="AH16" s="68"/>
      <c r="AI16" s="67"/>
      <c r="AJ16" s="68"/>
      <c r="AK16" s="69"/>
      <c r="AL16" s="59"/>
      <c r="AM16" s="3" t="str">
        <f t="shared" si="4"/>
        <v xml:space="preserve">44 101 </v>
      </c>
      <c r="AN16" s="17" t="str">
        <f t="shared" si="5"/>
        <v xml:space="preserve">   </v>
      </c>
      <c r="AO16" s="198" t="str">
        <f t="shared" si="2"/>
        <v>令和</v>
      </c>
      <c r="AP16" s="99">
        <f>DATE(YEAR(交付簿[[#This Row],[交付年月日]]),MONTH(交付簿[[#This Row],[交付年月日]])+1,DAY(交付簿[[#This Row],[交付年月日]]))</f>
        <v>31</v>
      </c>
      <c r="AQ16" s="99">
        <f>MIN(交付簿[[#This Row],[１か月後]],交付簿[[#This Row],[委託
（委託：２）]])</f>
        <v>31</v>
      </c>
      <c r="AR16" s="190" t="str">
        <f t="shared" si="3"/>
        <v>千葉中央</v>
      </c>
      <c r="AS16" s="2">
        <f>VLOOKUP(交付簿[警察署名],署コード,2,FALSE)</f>
        <v>101</v>
      </c>
      <c r="AT16" s="59"/>
    </row>
    <row r="17" spans="1:46" ht="36" customHeight="1" x14ac:dyDescent="0.45">
      <c r="A17" s="46">
        <f t="shared" si="6"/>
        <v>12</v>
      </c>
      <c r="B17" s="75"/>
      <c r="C17" s="5"/>
      <c r="D17" s="186">
        <f t="shared" si="0"/>
        <v>44</v>
      </c>
      <c r="E17" s="193">
        <f>交付簿[[#This Row],[コード]]</f>
        <v>101</v>
      </c>
      <c r="F17" s="33"/>
      <c r="G17" s="45" t="str">
        <f>交付簿[[#This Row],[自動反映
登録番号]]</f>
        <v xml:space="preserve">   </v>
      </c>
      <c r="H17" s="97">
        <f>交付簿[[#This Row],[車両使用者
氏名]]</f>
        <v>0</v>
      </c>
      <c r="I17" s="5"/>
      <c r="J17" s="146">
        <f t="shared" si="1"/>
        <v>0</v>
      </c>
      <c r="K17" s="35"/>
      <c r="L17" s="36"/>
      <c r="M17" s="59"/>
      <c r="N17" s="59"/>
      <c r="O17" s="59"/>
      <c r="P17" s="71"/>
      <c r="Q17" s="72"/>
      <c r="R17" s="72"/>
      <c r="S17" s="73"/>
      <c r="T17" s="73"/>
      <c r="U17" s="135"/>
      <c r="V17" s="59"/>
      <c r="W17" s="59"/>
      <c r="X17" s="59"/>
      <c r="Y17" s="59"/>
      <c r="Z17" s="59"/>
      <c r="AA17" s="59"/>
      <c r="AB17" s="59"/>
      <c r="AC17" s="59"/>
      <c r="AD17" s="59"/>
      <c r="AE17" s="74">
        <f>交付簿[[#This Row],[契約期間と１か月の短い方]]</f>
        <v>31</v>
      </c>
      <c r="AF17" s="67"/>
      <c r="AG17" s="59"/>
      <c r="AH17" s="68"/>
      <c r="AI17" s="67"/>
      <c r="AJ17" s="68"/>
      <c r="AK17" s="69"/>
      <c r="AL17" s="59"/>
      <c r="AM17" s="3" t="str">
        <f t="shared" si="4"/>
        <v xml:space="preserve">44 101 </v>
      </c>
      <c r="AN17" s="17" t="str">
        <f t="shared" si="5"/>
        <v xml:space="preserve">   </v>
      </c>
      <c r="AO17" s="198" t="str">
        <f t="shared" si="2"/>
        <v>令和</v>
      </c>
      <c r="AP17" s="99">
        <f>DATE(YEAR(交付簿[[#This Row],[交付年月日]]),MONTH(交付簿[[#This Row],[交付年月日]])+1,DAY(交付簿[[#This Row],[交付年月日]]))</f>
        <v>31</v>
      </c>
      <c r="AQ17" s="99">
        <f>MIN(交付簿[[#This Row],[１か月後]],交付簿[[#This Row],[委託
（委託：２）]])</f>
        <v>31</v>
      </c>
      <c r="AR17" s="190" t="str">
        <f t="shared" si="3"/>
        <v>千葉中央</v>
      </c>
      <c r="AS17" s="2">
        <f>VLOOKUP(交付簿[警察署名],署コード,2,FALSE)</f>
        <v>101</v>
      </c>
      <c r="AT17" s="59"/>
    </row>
    <row r="18" spans="1:46" ht="36" customHeight="1" x14ac:dyDescent="0.45">
      <c r="A18" s="46">
        <f t="shared" si="6"/>
        <v>13</v>
      </c>
      <c r="B18" s="75"/>
      <c r="C18" s="5"/>
      <c r="D18" s="186">
        <f t="shared" si="0"/>
        <v>44</v>
      </c>
      <c r="E18" s="193">
        <f>交付簿[[#This Row],[コード]]</f>
        <v>101</v>
      </c>
      <c r="F18" s="33"/>
      <c r="G18" s="45" t="str">
        <f>交付簿[[#This Row],[自動反映
登録番号]]</f>
        <v xml:space="preserve">   </v>
      </c>
      <c r="H18" s="97">
        <f>交付簿[[#This Row],[車両使用者
氏名]]</f>
        <v>0</v>
      </c>
      <c r="I18" s="5"/>
      <c r="J18" s="146">
        <f t="shared" si="1"/>
        <v>0</v>
      </c>
      <c r="K18" s="35"/>
      <c r="L18" s="36"/>
      <c r="M18" s="59"/>
      <c r="N18" s="59"/>
      <c r="O18" s="59"/>
      <c r="P18" s="71"/>
      <c r="Q18" s="72"/>
      <c r="R18" s="72"/>
      <c r="S18" s="73"/>
      <c r="T18" s="73"/>
      <c r="U18" s="135"/>
      <c r="V18" s="59"/>
      <c r="W18" s="59"/>
      <c r="X18" s="59"/>
      <c r="Y18" s="59"/>
      <c r="Z18" s="59"/>
      <c r="AA18" s="59"/>
      <c r="AB18" s="59"/>
      <c r="AC18" s="59"/>
      <c r="AD18" s="59"/>
      <c r="AE18" s="74">
        <f>交付簿[[#This Row],[契約期間と１か月の短い方]]</f>
        <v>31</v>
      </c>
      <c r="AF18" s="67"/>
      <c r="AG18" s="59"/>
      <c r="AH18" s="68"/>
      <c r="AI18" s="67"/>
      <c r="AJ18" s="68"/>
      <c r="AK18" s="69"/>
      <c r="AL18" s="59"/>
      <c r="AM18" s="3" t="str">
        <f t="shared" si="4"/>
        <v xml:space="preserve">44 101 </v>
      </c>
      <c r="AN18" s="17" t="str">
        <f t="shared" si="5"/>
        <v xml:space="preserve">   </v>
      </c>
      <c r="AO18" s="198" t="str">
        <f t="shared" si="2"/>
        <v>令和</v>
      </c>
      <c r="AP18" s="99">
        <f>DATE(YEAR(交付簿[[#This Row],[交付年月日]]),MONTH(交付簿[[#This Row],[交付年月日]])+1,DAY(交付簿[[#This Row],[交付年月日]]))</f>
        <v>31</v>
      </c>
      <c r="AQ18" s="99">
        <f>MIN(交付簿[[#This Row],[１か月後]],交付簿[[#This Row],[委託
（委託：２）]])</f>
        <v>31</v>
      </c>
      <c r="AR18" s="190" t="str">
        <f t="shared" si="3"/>
        <v>千葉中央</v>
      </c>
      <c r="AS18" s="2">
        <f>VLOOKUP(交付簿[警察署名],署コード,2,FALSE)</f>
        <v>101</v>
      </c>
      <c r="AT18" s="59"/>
    </row>
    <row r="19" spans="1:46" ht="36" customHeight="1" x14ac:dyDescent="0.45">
      <c r="A19" s="46">
        <f t="shared" si="6"/>
        <v>14</v>
      </c>
      <c r="B19" s="75"/>
      <c r="C19" s="5"/>
      <c r="D19" s="186">
        <f t="shared" si="0"/>
        <v>44</v>
      </c>
      <c r="E19" s="193">
        <f>交付簿[[#This Row],[コード]]</f>
        <v>101</v>
      </c>
      <c r="F19" s="33"/>
      <c r="G19" s="45" t="str">
        <f>交付簿[[#This Row],[自動反映
登録番号]]</f>
        <v xml:space="preserve">   </v>
      </c>
      <c r="H19" s="97">
        <f>交付簿[[#This Row],[車両使用者
氏名]]</f>
        <v>0</v>
      </c>
      <c r="I19" s="5"/>
      <c r="J19" s="146">
        <f t="shared" si="1"/>
        <v>0</v>
      </c>
      <c r="K19" s="35"/>
      <c r="L19" s="36"/>
      <c r="M19" s="59"/>
      <c r="N19" s="59"/>
      <c r="O19" s="59"/>
      <c r="P19" s="71"/>
      <c r="Q19" s="72"/>
      <c r="R19" s="72"/>
      <c r="S19" s="73"/>
      <c r="T19" s="73"/>
      <c r="U19" s="135"/>
      <c r="V19" s="59"/>
      <c r="W19" s="59"/>
      <c r="X19" s="59"/>
      <c r="Y19" s="59"/>
      <c r="Z19" s="59"/>
      <c r="AA19" s="59"/>
      <c r="AB19" s="59"/>
      <c r="AC19" s="59"/>
      <c r="AD19" s="59"/>
      <c r="AE19" s="74">
        <f>交付簿[[#This Row],[契約期間と１か月の短い方]]</f>
        <v>31</v>
      </c>
      <c r="AF19" s="67"/>
      <c r="AG19" s="59"/>
      <c r="AH19" s="68"/>
      <c r="AI19" s="67"/>
      <c r="AJ19" s="68"/>
      <c r="AK19" s="69"/>
      <c r="AL19" s="59"/>
      <c r="AM19" s="3" t="str">
        <f t="shared" si="4"/>
        <v xml:space="preserve">44 101 </v>
      </c>
      <c r="AN19" s="17" t="str">
        <f t="shared" si="5"/>
        <v xml:space="preserve">   </v>
      </c>
      <c r="AO19" s="198" t="str">
        <f t="shared" si="2"/>
        <v>令和</v>
      </c>
      <c r="AP19" s="99">
        <f>DATE(YEAR(交付簿[[#This Row],[交付年月日]]),MONTH(交付簿[[#This Row],[交付年月日]])+1,DAY(交付簿[[#This Row],[交付年月日]]))</f>
        <v>31</v>
      </c>
      <c r="AQ19" s="99">
        <f>MIN(交付簿[[#This Row],[１か月後]],交付簿[[#This Row],[委託
（委託：２）]])</f>
        <v>31</v>
      </c>
      <c r="AR19" s="190" t="str">
        <f t="shared" si="3"/>
        <v>千葉中央</v>
      </c>
      <c r="AS19" s="2">
        <f>VLOOKUP(交付簿[警察署名],署コード,2,FALSE)</f>
        <v>101</v>
      </c>
      <c r="AT19" s="59"/>
    </row>
    <row r="20" spans="1:46" ht="36" customHeight="1" x14ac:dyDescent="0.45">
      <c r="A20" s="46">
        <f t="shared" si="6"/>
        <v>15</v>
      </c>
      <c r="B20" s="75"/>
      <c r="C20" s="5"/>
      <c r="D20" s="186">
        <f t="shared" si="0"/>
        <v>44</v>
      </c>
      <c r="E20" s="193">
        <f>交付簿[[#This Row],[コード]]</f>
        <v>101</v>
      </c>
      <c r="F20" s="33"/>
      <c r="G20" s="45" t="str">
        <f>交付簿[[#This Row],[自動反映
登録番号]]</f>
        <v xml:space="preserve">   </v>
      </c>
      <c r="H20" s="97">
        <f>交付簿[[#This Row],[車両使用者
氏名]]</f>
        <v>0</v>
      </c>
      <c r="I20" s="5"/>
      <c r="J20" s="146">
        <f t="shared" si="1"/>
        <v>0</v>
      </c>
      <c r="K20" s="35"/>
      <c r="L20" s="36"/>
      <c r="M20" s="59"/>
      <c r="N20" s="59"/>
      <c r="O20" s="59"/>
      <c r="P20" s="71"/>
      <c r="Q20" s="72"/>
      <c r="R20" s="72"/>
      <c r="S20" s="73"/>
      <c r="T20" s="73"/>
      <c r="U20" s="135"/>
      <c r="V20" s="59"/>
      <c r="W20" s="59"/>
      <c r="X20" s="59"/>
      <c r="Y20" s="59"/>
      <c r="Z20" s="59"/>
      <c r="AA20" s="59"/>
      <c r="AB20" s="59"/>
      <c r="AC20" s="59"/>
      <c r="AD20" s="59"/>
      <c r="AE20" s="74">
        <f>交付簿[[#This Row],[契約期間と１か月の短い方]]</f>
        <v>31</v>
      </c>
      <c r="AF20" s="67"/>
      <c r="AG20" s="59"/>
      <c r="AH20" s="68"/>
      <c r="AI20" s="67"/>
      <c r="AJ20" s="68"/>
      <c r="AK20" s="69"/>
      <c r="AL20" s="59"/>
      <c r="AM20" s="3" t="str">
        <f t="shared" si="4"/>
        <v xml:space="preserve">44 101 </v>
      </c>
      <c r="AN20" s="17" t="str">
        <f t="shared" si="5"/>
        <v xml:space="preserve">   </v>
      </c>
      <c r="AO20" s="198" t="str">
        <f t="shared" si="2"/>
        <v>令和</v>
      </c>
      <c r="AP20" s="99">
        <f>DATE(YEAR(交付簿[[#This Row],[交付年月日]]),MONTH(交付簿[[#This Row],[交付年月日]])+1,DAY(交付簿[[#This Row],[交付年月日]]))</f>
        <v>31</v>
      </c>
      <c r="AQ20" s="99">
        <f>MIN(交付簿[[#This Row],[１か月後]],交付簿[[#This Row],[委託
（委託：２）]])</f>
        <v>31</v>
      </c>
      <c r="AR20" s="190" t="str">
        <f t="shared" si="3"/>
        <v>千葉中央</v>
      </c>
      <c r="AS20" s="2">
        <f>VLOOKUP(交付簿[警察署名],署コード,2,FALSE)</f>
        <v>101</v>
      </c>
      <c r="AT20" s="59"/>
    </row>
    <row r="21" spans="1:46" ht="36" customHeight="1" x14ac:dyDescent="0.45">
      <c r="A21" s="46">
        <f t="shared" si="6"/>
        <v>16</v>
      </c>
      <c r="B21" s="75"/>
      <c r="C21" s="5"/>
      <c r="D21" s="186">
        <f t="shared" si="0"/>
        <v>44</v>
      </c>
      <c r="E21" s="193">
        <f>交付簿[[#This Row],[コード]]</f>
        <v>101</v>
      </c>
      <c r="F21" s="33"/>
      <c r="G21" s="45" t="str">
        <f>交付簿[[#This Row],[自動反映
登録番号]]</f>
        <v xml:space="preserve">   </v>
      </c>
      <c r="H21" s="97">
        <f>交付簿[[#This Row],[車両使用者
氏名]]</f>
        <v>0</v>
      </c>
      <c r="I21" s="5"/>
      <c r="J21" s="146">
        <f t="shared" si="1"/>
        <v>0</v>
      </c>
      <c r="K21" s="35"/>
      <c r="L21" s="36"/>
      <c r="M21" s="59"/>
      <c r="N21" s="59"/>
      <c r="O21" s="59"/>
      <c r="P21" s="71"/>
      <c r="Q21" s="72"/>
      <c r="R21" s="72"/>
      <c r="S21" s="73"/>
      <c r="T21" s="73"/>
      <c r="U21" s="135"/>
      <c r="V21" s="59"/>
      <c r="W21" s="59"/>
      <c r="X21" s="59"/>
      <c r="Y21" s="59"/>
      <c r="Z21" s="59"/>
      <c r="AA21" s="59"/>
      <c r="AB21" s="59"/>
      <c r="AC21" s="59"/>
      <c r="AD21" s="59"/>
      <c r="AE21" s="74">
        <f>交付簿[[#This Row],[契約期間と１か月の短い方]]</f>
        <v>31</v>
      </c>
      <c r="AF21" s="67"/>
      <c r="AG21" s="59"/>
      <c r="AH21" s="68"/>
      <c r="AI21" s="67"/>
      <c r="AJ21" s="68"/>
      <c r="AK21" s="69"/>
      <c r="AL21" s="59"/>
      <c r="AM21" s="3" t="str">
        <f t="shared" si="4"/>
        <v xml:space="preserve">44 101 </v>
      </c>
      <c r="AN21" s="17" t="str">
        <f t="shared" si="5"/>
        <v xml:space="preserve">   </v>
      </c>
      <c r="AO21" s="198" t="str">
        <f t="shared" si="2"/>
        <v>令和</v>
      </c>
      <c r="AP21" s="99">
        <f>DATE(YEAR(交付簿[[#This Row],[交付年月日]]),MONTH(交付簿[[#This Row],[交付年月日]])+1,DAY(交付簿[[#This Row],[交付年月日]]))</f>
        <v>31</v>
      </c>
      <c r="AQ21" s="99">
        <f>MIN(交付簿[[#This Row],[１か月後]],交付簿[[#This Row],[委託
（委託：２）]])</f>
        <v>31</v>
      </c>
      <c r="AR21" s="190" t="str">
        <f t="shared" si="3"/>
        <v>千葉中央</v>
      </c>
      <c r="AS21" s="2">
        <f>VLOOKUP(交付簿[警察署名],署コード,2,FALSE)</f>
        <v>101</v>
      </c>
      <c r="AT21" s="59"/>
    </row>
    <row r="22" spans="1:46" ht="36" customHeight="1" x14ac:dyDescent="0.45">
      <c r="A22" s="46">
        <f t="shared" si="6"/>
        <v>17</v>
      </c>
      <c r="B22" s="76"/>
      <c r="C22" s="18"/>
      <c r="D22" s="187">
        <f t="shared" si="0"/>
        <v>44</v>
      </c>
      <c r="E22" s="194">
        <f>交付簿[[#This Row],[コード]]</f>
        <v>101</v>
      </c>
      <c r="F22" s="34"/>
      <c r="G22" s="1" t="str">
        <f>交付簿[[#This Row],[自動反映
登録番号]]</f>
        <v xml:space="preserve">   </v>
      </c>
      <c r="H22" s="98">
        <f>交付簿[[#This Row],[車両使用者
氏名]]</f>
        <v>0</v>
      </c>
      <c r="I22" s="18"/>
      <c r="J22" s="147">
        <f t="shared" si="1"/>
        <v>0</v>
      </c>
      <c r="K22" s="37"/>
      <c r="L22" s="38"/>
      <c r="M22" s="77"/>
      <c r="N22" s="77"/>
      <c r="O22" s="77"/>
      <c r="P22" s="78"/>
      <c r="Q22" s="79"/>
      <c r="R22" s="79"/>
      <c r="S22" s="80"/>
      <c r="T22" s="73"/>
      <c r="U22" s="135"/>
      <c r="V22" s="59"/>
      <c r="W22" s="59"/>
      <c r="X22" s="77"/>
      <c r="Y22" s="77"/>
      <c r="Z22" s="77"/>
      <c r="AA22" s="77"/>
      <c r="AB22" s="77"/>
      <c r="AC22" s="77"/>
      <c r="AD22" s="77"/>
      <c r="AE22" s="100">
        <f>交付簿[[#This Row],[契約期間と１か月の短い方]]</f>
        <v>31</v>
      </c>
      <c r="AF22" s="81"/>
      <c r="AG22" s="77"/>
      <c r="AH22" s="68"/>
      <c r="AI22" s="81"/>
      <c r="AJ22" s="68"/>
      <c r="AK22" s="82"/>
      <c r="AL22" s="77"/>
      <c r="AM22" s="3" t="str">
        <f t="shared" si="4"/>
        <v xml:space="preserve">44 101 </v>
      </c>
      <c r="AN22" s="17" t="str">
        <f t="shared" si="5"/>
        <v xml:space="preserve">   </v>
      </c>
      <c r="AO22" s="198" t="str">
        <f t="shared" si="2"/>
        <v>令和</v>
      </c>
      <c r="AP22" s="99">
        <f>DATE(YEAR(交付簿[[#This Row],[交付年月日]]),MONTH(交付簿[[#This Row],[交付年月日]])+1,DAY(交付簿[[#This Row],[交付年月日]]))</f>
        <v>31</v>
      </c>
      <c r="AQ22" s="99">
        <f>MIN(交付簿[[#This Row],[１か月後]],交付簿[[#This Row],[委託
（委託：２）]])</f>
        <v>31</v>
      </c>
      <c r="AR22" s="190" t="str">
        <f t="shared" si="3"/>
        <v>千葉中央</v>
      </c>
      <c r="AS22" s="2">
        <f>VLOOKUP(交付簿[警察署名],署コード,2,FALSE)</f>
        <v>101</v>
      </c>
      <c r="AT22" s="59"/>
    </row>
    <row r="23" spans="1:46" ht="36" customHeight="1" x14ac:dyDescent="0.45">
      <c r="A23" s="46">
        <f t="shared" si="6"/>
        <v>18</v>
      </c>
      <c r="B23" s="76"/>
      <c r="C23" s="18"/>
      <c r="D23" s="187">
        <f t="shared" si="0"/>
        <v>44</v>
      </c>
      <c r="E23" s="194">
        <f>交付簿[[#This Row],[コード]]</f>
        <v>101</v>
      </c>
      <c r="F23" s="34"/>
      <c r="G23" s="195" t="str">
        <f>交付簿[[#This Row],[自動反映
登録番号]]</f>
        <v xml:space="preserve">   </v>
      </c>
      <c r="H23" s="98">
        <f>交付簿[[#This Row],[車両使用者
氏名]]</f>
        <v>0</v>
      </c>
      <c r="I23" s="18"/>
      <c r="J23" s="147">
        <f t="shared" si="1"/>
        <v>0</v>
      </c>
      <c r="K23" s="196"/>
      <c r="L23" s="38"/>
      <c r="M23" s="77"/>
      <c r="N23" s="77"/>
      <c r="O23" s="77"/>
      <c r="P23" s="78"/>
      <c r="Q23" s="79"/>
      <c r="R23" s="79"/>
      <c r="S23" s="80"/>
      <c r="T23" s="73"/>
      <c r="U23" s="136"/>
      <c r="V23" s="77"/>
      <c r="W23" s="77"/>
      <c r="X23" s="77"/>
      <c r="Y23" s="77"/>
      <c r="Z23" s="77"/>
      <c r="AA23" s="77"/>
      <c r="AB23" s="77"/>
      <c r="AC23" s="77"/>
      <c r="AD23" s="77"/>
      <c r="AE23" s="100">
        <f>交付簿[[#This Row],[契約期間と１か月の短い方]]</f>
        <v>31</v>
      </c>
      <c r="AF23" s="81"/>
      <c r="AG23" s="77"/>
      <c r="AH23" s="93"/>
      <c r="AI23" s="81"/>
      <c r="AJ23" s="93"/>
      <c r="AK23" s="82"/>
      <c r="AL23" s="77"/>
      <c r="AM23" s="3" t="str">
        <f t="shared" si="4"/>
        <v xml:space="preserve">44 101 </v>
      </c>
      <c r="AN23" s="94" t="str">
        <f>P23&amp;" "&amp;Q23&amp;" "&amp;R23&amp;" "&amp;S23</f>
        <v xml:space="preserve">   </v>
      </c>
      <c r="AO23" s="199" t="str">
        <f t="shared" si="2"/>
        <v>令和</v>
      </c>
      <c r="AP23" s="99">
        <f>DATE(YEAR(交付簿[[#This Row],[交付年月日]]),MONTH(交付簿[[#This Row],[交付年月日]])+1,DAY(交付簿[[#This Row],[交付年月日]]))</f>
        <v>31</v>
      </c>
      <c r="AQ23" s="99">
        <f>MIN(交付簿[[#This Row],[１か月後]],交付簿[[#This Row],[委託
（委託：２）]])</f>
        <v>31</v>
      </c>
      <c r="AR23" s="190" t="str">
        <f t="shared" si="3"/>
        <v>千葉中央</v>
      </c>
      <c r="AS23" s="2">
        <f>VLOOKUP(交付簿[警察署名],署コード,2,FALSE)</f>
        <v>101</v>
      </c>
      <c r="AT23" s="59"/>
    </row>
    <row r="24" spans="1:46" ht="36" customHeight="1" x14ac:dyDescent="0.45">
      <c r="A24" s="46">
        <f t="shared" si="6"/>
        <v>19</v>
      </c>
      <c r="B24" s="75"/>
      <c r="C24" s="5"/>
      <c r="D24" s="187">
        <f>$P$1</f>
        <v>44</v>
      </c>
      <c r="E24" s="194">
        <f>交付簿[[#This Row],[コード]]</f>
        <v>101</v>
      </c>
      <c r="F24" s="34"/>
      <c r="G24" s="205" t="str">
        <f>交付簿[[#This Row],[自動反映
登録番号]]</f>
        <v xml:space="preserve">   </v>
      </c>
      <c r="H24" s="206">
        <f>交付簿[[#This Row],[車両使用者
氏名]]</f>
        <v>0</v>
      </c>
      <c r="I24" s="5"/>
      <c r="J24" s="207">
        <f>T24</f>
        <v>0</v>
      </c>
      <c r="K24" s="208" t="e">
        <f>#REF!</f>
        <v>#REF!</v>
      </c>
      <c r="L24" s="209" t="e">
        <f>#REF!</f>
        <v>#REF!</v>
      </c>
      <c r="M24" s="59"/>
      <c r="N24" s="77"/>
      <c r="O24" s="59"/>
      <c r="P24" s="71"/>
      <c r="Q24" s="72"/>
      <c r="R24" s="72"/>
      <c r="S24" s="73"/>
      <c r="T24" s="80"/>
      <c r="U24" s="135"/>
      <c r="V24" s="59"/>
      <c r="W24" s="59"/>
      <c r="X24" s="59"/>
      <c r="Y24" s="59"/>
      <c r="Z24" s="59"/>
      <c r="AA24" s="59"/>
      <c r="AB24" s="59"/>
      <c r="AC24" s="59"/>
      <c r="AD24" s="59"/>
      <c r="AE24" s="74">
        <f>交付簿[[#This Row],[契約期間と１か月の短い方]]</f>
        <v>31</v>
      </c>
      <c r="AF24" s="67"/>
      <c r="AG24" s="136"/>
      <c r="AH24" s="68"/>
      <c r="AI24" s="67"/>
      <c r="AJ24" s="68"/>
      <c r="AK24" s="69"/>
      <c r="AL24" s="59"/>
      <c r="AM24" s="210" t="str">
        <f>D24&amp;" "&amp;E24&amp;" "&amp;F24</f>
        <v xml:space="preserve">44 101 </v>
      </c>
      <c r="AN24" s="17" t="str">
        <f>P24&amp;" "&amp;Q24&amp;" "&amp;R24&amp;" "&amp;S24</f>
        <v xml:space="preserve">   </v>
      </c>
      <c r="AO24" s="198" t="str">
        <f>$J$1</f>
        <v>令和</v>
      </c>
      <c r="AP24" s="99">
        <f>DATE(YEAR(交付簿[[#This Row],[交付年月日]]),MONTH(交付簿[[#This Row],[交付年月日]])+1,DAY(交付簿[[#This Row],[交付年月日]]))</f>
        <v>31</v>
      </c>
      <c r="AQ24" s="99">
        <f>MIN(交付簿[[#This Row],[１か月後]],交付簿[[#This Row],[委託
（委託：２）]])</f>
        <v>31</v>
      </c>
      <c r="AR24" s="190" t="str">
        <f>$J$2</f>
        <v>千葉中央</v>
      </c>
      <c r="AS24" s="211">
        <f>VLOOKUP(交付簿[警察署名],署コード,2,FALSE)</f>
        <v>101</v>
      </c>
      <c r="AT24" s="59"/>
    </row>
    <row r="25" spans="1:46" ht="36" customHeight="1" x14ac:dyDescent="0.45">
      <c r="A25" s="46">
        <f t="shared" si="6"/>
        <v>20</v>
      </c>
      <c r="B25" s="75"/>
      <c r="C25" s="5"/>
      <c r="D25" s="186">
        <f t="shared" si="0"/>
        <v>44</v>
      </c>
      <c r="E25" s="193">
        <f>交付簿[[#This Row],[コード]]</f>
        <v>101</v>
      </c>
      <c r="F25" s="33"/>
      <c r="G25" s="197" t="str">
        <f>交付簿[[#This Row],[自動反映
登録番号]]</f>
        <v xml:space="preserve">   </v>
      </c>
      <c r="H25" s="97">
        <f>交付簿[[#This Row],[車両使用者
氏名]]</f>
        <v>0</v>
      </c>
      <c r="I25" s="5"/>
      <c r="J25" s="146">
        <f t="shared" si="1"/>
        <v>0</v>
      </c>
      <c r="K25" s="182"/>
      <c r="L25" s="36"/>
      <c r="M25" s="59"/>
      <c r="N25" s="59"/>
      <c r="O25" s="59"/>
      <c r="P25" s="71"/>
      <c r="Q25" s="72"/>
      <c r="R25" s="72"/>
      <c r="S25" s="73"/>
      <c r="T25" s="73"/>
      <c r="U25" s="135"/>
      <c r="V25" s="59"/>
      <c r="W25" s="59"/>
      <c r="X25" s="59"/>
      <c r="Y25" s="59"/>
      <c r="Z25" s="59"/>
      <c r="AA25" s="59"/>
      <c r="AB25" s="59"/>
      <c r="AC25" s="59"/>
      <c r="AD25" s="59"/>
      <c r="AE25" s="74">
        <f>交付簿[[#This Row],[契約期間と１か月の短い方]]</f>
        <v>31</v>
      </c>
      <c r="AF25" s="67"/>
      <c r="AG25" s="59"/>
      <c r="AH25" s="68"/>
      <c r="AI25" s="67"/>
      <c r="AJ25" s="68"/>
      <c r="AK25" s="69"/>
      <c r="AL25" s="59"/>
      <c r="AM25" s="3" t="str">
        <f t="shared" si="4"/>
        <v xml:space="preserve">44 101 </v>
      </c>
      <c r="AN25" s="17" t="str">
        <f>P25&amp;" "&amp;Q25&amp;" "&amp;R25&amp;" "&amp;S25</f>
        <v xml:space="preserve">   </v>
      </c>
      <c r="AO25" s="198" t="str">
        <f t="shared" si="2"/>
        <v>令和</v>
      </c>
      <c r="AP25" s="99">
        <f>DATE(YEAR(交付簿[[#This Row],[交付年月日]]),MONTH(交付簿[[#This Row],[交付年月日]])+1,DAY(交付簿[[#This Row],[交付年月日]]))</f>
        <v>31</v>
      </c>
      <c r="AQ25" s="99">
        <f>MIN(交付簿[[#This Row],[１か月後]],交付簿[[#This Row],[委託
（委託：２）]])</f>
        <v>31</v>
      </c>
      <c r="AR25" s="190" t="str">
        <f t="shared" si="3"/>
        <v>千葉中央</v>
      </c>
      <c r="AS25" s="2">
        <f>VLOOKUP(交付簿[警察署名],署コード,2,FALSE)</f>
        <v>101</v>
      </c>
      <c r="AT25" s="59"/>
    </row>
  </sheetData>
  <sheetProtection selectLockedCells="1"/>
  <dataConsolidate/>
  <mergeCells count="6">
    <mergeCell ref="D3:F3"/>
    <mergeCell ref="J3:L3"/>
    <mergeCell ref="P3:S3"/>
    <mergeCell ref="AF2:AH2"/>
    <mergeCell ref="J2:K2"/>
    <mergeCell ref="C2:I2"/>
  </mergeCells>
  <phoneticPr fontId="1"/>
  <conditionalFormatting sqref="AJ5:AJ25">
    <cfRule type="expression" dxfId="49" priority="7">
      <formula>$AI5="1"</formula>
    </cfRule>
  </conditionalFormatting>
  <conditionalFormatting sqref="AH5:AH25">
    <cfRule type="expression" dxfId="48" priority="5">
      <formula>$AF5="1"</formula>
    </cfRule>
  </conditionalFormatting>
  <dataValidations count="21">
    <dataValidation allowBlank="1" showInputMessage="1" prompt="県内は市町村名から記載_x000a_県外は都道府県名から記載_x000a_数字は全角_x000a_●丁目●番はハイフン" sqref="M5:M1048576 Z5" xr:uid="{F4323E93-D115-4374-AEBB-EEF473093646}"/>
    <dataValidation allowBlank="1" showInputMessage="1" prompt="表示形式は文字列_x000a_数字は全角" sqref="S5:S1048576 Q5:Q1048576" xr:uid="{9D9A1017-8664-49A2-B77E-77418014B47C}"/>
    <dataValidation allowBlank="1" showInputMessage="1" showErrorMessage="1" prompt="県内は市町村名から記載_x000a_県外は都道府県名から記載_x000a_数字は全角_x000a_●丁目●番はハイフン" sqref="AC5:AC1048576 Z6:Z1048576" xr:uid="{DBDF69CA-048D-449D-9406-D1EED50D7245}"/>
    <dataValidation type="list" allowBlank="1" showInputMessage="1" prompt="数字は半角_x000a_市外局番から記載" sqref="AD5:AD1048576" xr:uid="{5925424D-88C6-4DCB-9241-A19ED2DE6ACD}">
      <formula1>"( ) 番 局"</formula1>
    </dataValidation>
    <dataValidation allowBlank="1" showInputMessage="1" showErrorMessage="1" prompt="自動反映のため入力不要" sqref="G5:H1048576" xr:uid="{5138CBEE-C52C-499A-88A7-67552CAC4A2B}"/>
    <dataValidation allowBlank="1" showInputMessage="1" showErrorMessage="1" prompt="自動反映のため_x000a_入力不要" sqref="J5:L1048576" xr:uid="{124ACC2C-1BDA-4599-B560-82B15095E031}"/>
    <dataValidation type="list" allowBlank="1" showInputMessage="1" showErrorMessage="1" prompt="表示形式は数値_x000a_数字は半角_x000a_再交付した時のみ_x000a_「1」を記載" sqref="AK5:AK1048576" xr:uid="{990F7EF8-46B9-46B6-AE2F-DC298657E49B}">
      <formula1>"1"</formula1>
    </dataValidation>
    <dataValidation type="list" allowBlank="1" showInputMessage="1" showErrorMessage="1" prompt="表示形式は文字列_x000a_数字は半角_x000a_廃止した時のみ_x000a_「1」を記載" sqref="AI5:AI1048576" xr:uid="{8B37D6A0-B66B-4BA0-B281-01C89D14423D}">
      <formula1>"1"</formula1>
    </dataValidation>
    <dataValidation allowBlank="1" showInputMessage="1" prompt="表示形式は日付_x000a_和暦で表示_x000a_数字は半角" sqref="AJ5:AJ1048576" xr:uid="{44ADADED-9CA0-4235-831D-5C2A3841362C}"/>
    <dataValidation allowBlank="1" showInputMessage="1" showErrorMessage="1" prompt="表示形式は日付_x000a_2023/1/1_x000a_和暦で表示_x000a_数字は半角" sqref="I5:I1048576 AE5:AE1048576 AH5:AH1048576 C5:F1048576" xr:uid="{43123A74-7468-4040-A921-FBCA8DC5B4FC}"/>
    <dataValidation type="list" allowBlank="1" showInputMessage="1" showErrorMessage="1" prompt="表示形式は数値_x000a_数字は半角_x000a_1:事前の申出_x000a_2:規制（発災）後" sqref="AL5:AL1048576" xr:uid="{563B304B-BF39-4BB0-893E-31CE58E89B3E}">
      <formula1>"1,2"</formula1>
    </dataValidation>
    <dataValidation allowBlank="1" showInputMessage="1" showErrorMessage="1" prompt="表示形式は日付_x000a_2023/1/1_x000a_和暦で記載_x000a_数字は半角" sqref="B5:B1048576" xr:uid="{A732F5D1-B3DB-422A-8894-41D3641096E3}"/>
    <dataValidation type="list" allowBlank="1" showInputMessage="1" showErrorMessage="1" prompt="表示形式は文字列_x000a_数字は半角_x000a_0:委託・協定等無し_x000a_1:委託・協定等による_x000a_申出" sqref="AF5:AF1048576" xr:uid="{3096FDDE-2F36-484F-87F7-4FBAEF51AEAE}">
      <formula1>"０,１"</formula1>
    </dataValidation>
    <dataValidation type="list" allowBlank="1" showInputMessage="1" prompt="数字は半角で入力_x000a_スペース不要" sqref="N5:N1048576" xr:uid="{C75D9F19-85B6-4564-9E50-067F5BB6CB08}">
      <formula1>"(　　) 　　局　　番"</formula1>
    </dataValidation>
    <dataValidation allowBlank="1" showInputMessage="1" showErrorMessage="1" prompt="用途の具体的内容_x000a_が「その他」の場合_x000a_詳細を記載" sqref="V5:V1048576" xr:uid="{F25B4D61-8076-41C4-B5D4-ECD850EEA63B}"/>
    <dataValidation allowBlank="1" showInputMessage="1" showErrorMessage="1" prompt="車検証の_x000a_使用者の欄_x000a_の氏名を記載" sqref="Y5:Y1048576 O5" xr:uid="{2607FC2D-8309-47A2-9872-A96123BE8669}"/>
    <dataValidation type="list" allowBlank="1" showInputMessage="1" prompt="数字は半角_x000a_市外局番から記載" sqref="AA5:AA1048576" xr:uid="{FAEE69C6-8663-4A4F-9786-F35B1C95950F}">
      <formula1>"(　)　番　局"</formula1>
    </dataValidation>
    <dataValidation allowBlank="1" showInputMessage="1" showErrorMessage="1" prompt="委託・協定等_x000a_の場合の委託等_x000a_契約先を記載" sqref="AG5:AG1048576" xr:uid="{5329035A-0B4A-47CB-9A08-3864B591ADD4}"/>
    <dataValidation allowBlank="1" showInputMessage="1" showErrorMessage="1" prompt="表示形式は文字列_x000a_数字は半角" sqref="D5:F1048576" xr:uid="{C04C4D68-2344-447E-8C37-B7B56CBF8E73}"/>
    <dataValidation type="list" allowBlank="1" showInputMessage="1" showErrorMessage="1" prompt="半角数字で入力_x000a_１　窓口_x000a_２　警察行政_x000a_　　 手続きサイト_x000a_　　_x000a_　" sqref="AT5:AT25" xr:uid="{20CC3336-1A65-4518-9701-BE3238B527BF}">
      <formula1>"1,2"</formula1>
    </dataValidation>
    <dataValidation allowBlank="1" showInputMessage="1" showErrorMessage="1" prompt="車両の使用者が_x000a_届出者と同一の_x000a_場合ののみ可能_x000a_数字は全角" sqref="W1 W4:W1048576" xr:uid="{D606B3EE-766B-4064-B336-FF5B72997C19}"/>
  </dataValidations>
  <pageMargins left="0.98425196850393704" right="0.39370078740157483" top="0.78740157480314965" bottom="0.39370078740157483" header="0" footer="0"/>
  <pageSetup paperSize="9" scale="81" fitToHeight="0" orientation="portrait" r:id="rId1"/>
  <headerFooter scaleWithDoc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車検証の「使用の本拠」が_x000a_千葉県内のみ、千葉県で_x000a_申出可能。_x000a_リスト以外のナンバーは_x000a_千葉での申出対象外" xr:uid="{44351416-6B3F-4154-96CE-E3C79B7E20BC}">
          <x14:formula1>
            <xm:f>リスト!$B$25:$B$34</xm:f>
          </x14:formula1>
          <xm:sqref>P5:P1048576</xm:sqref>
        </x14:dataValidation>
        <x14:dataValidation type="list" allowBlank="1" showInputMessage="1" showErrorMessage="1" prompt="主たる用務の_x000a_コードを選択_x000a_コードはア～ケ_x000a_詳細はリストのシート_x000a_を確認" xr:uid="{A054948C-7B4D-49E9-8E7F-9253924ABEC9}">
          <x14:formula1>
            <xm:f>リスト!$B$3:$B$7</xm:f>
          </x14:formula1>
          <xm:sqref>T26:T1048576</xm:sqref>
        </x14:dataValidation>
        <x14:dataValidation type="list" allowBlank="1" showInputMessage="1" showErrorMessage="1" prompt="主たる用務の_x000a_コードを選択_x000a_コードはア～エ_x000a_詳細はリストのシート_x000a_を確認" xr:uid="{5076ED60-9E28-40D3-AE8C-596B2AE65F43}">
          <x14:formula1>
            <xm:f>リスト!$B$3:$B$6</xm:f>
          </x14:formula1>
          <xm:sqref>T5:T25</xm:sqref>
        </x14:dataValidation>
        <x14:dataValidation type="list" allowBlank="1" showInputMessage="1" showErrorMessage="1" xr:uid="{59F1DAA4-2319-4658-827D-E8CC9A3F9617}">
          <x14:formula1>
            <xm:f>リスト!$K$4:$K$43</xm:f>
          </x14:formula1>
          <xm:sqref>J2:K2</xm:sqref>
        </x14:dataValidation>
        <x14:dataValidation type="list" allowBlank="1" showInputMessage="1" showErrorMessage="1" prompt="詳細はリストの_x000a_具体的内容を_x000a_確認_x000a_重機輸送車両は_x000a_積載車両のナンバーを_x000a_V列に記載" xr:uid="{06CE2570-A562-44EB-B1C0-A01F1FDC6360}">
          <x14:formula1>
            <xm:f>リスト!$C$9:$C$19</xm:f>
          </x14:formula1>
          <xm:sqref>U5:U1048576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A8588-968C-4567-9EA9-249EA58DBF90}">
  <sheetPr>
    <tabColor rgb="FFFF33CC"/>
    <pageSetUpPr fitToPage="1"/>
  </sheetPr>
  <dimension ref="A1:BE48"/>
  <sheetViews>
    <sheetView view="pageBreakPreview" topLeftCell="A10" zoomScale="115" zoomScaleNormal="100" zoomScaleSheetLayoutView="115" workbookViewId="0">
      <selection activeCell="B29" sqref="B29:D33"/>
    </sheetView>
  </sheetViews>
  <sheetFormatPr defaultColWidth="4.69921875" defaultRowHeight="18.45" customHeight="1" x14ac:dyDescent="0.45"/>
  <cols>
    <col min="1" max="1" width="4.69921875" style="41"/>
    <col min="2" max="24" width="3.09765625" style="41" customWidth="1"/>
    <col min="25" max="39" width="2.8984375" style="41" customWidth="1"/>
    <col min="40" max="61" width="2.69921875" style="41" customWidth="1"/>
    <col min="62" max="16384" width="4.69921875" style="41"/>
  </cols>
  <sheetData>
    <row r="1" spans="1:57" s="2" customFormat="1" ht="36" customHeight="1" x14ac:dyDescent="0.45">
      <c r="A1" s="48" t="s">
        <v>68</v>
      </c>
      <c r="B1" s="58" t="s">
        <v>53</v>
      </c>
      <c r="C1" s="8" t="s">
        <v>0</v>
      </c>
      <c r="D1" s="215" t="s">
        <v>163</v>
      </c>
      <c r="E1" s="216"/>
      <c r="F1" s="217"/>
      <c r="G1" s="3" t="s">
        <v>161</v>
      </c>
      <c r="H1" s="9" t="s">
        <v>162</v>
      </c>
      <c r="I1" s="12" t="s">
        <v>3</v>
      </c>
      <c r="J1" s="218" t="s">
        <v>44</v>
      </c>
      <c r="K1" s="219"/>
      <c r="L1" s="220"/>
      <c r="M1" s="59" t="s">
        <v>130</v>
      </c>
      <c r="N1" s="59" t="s">
        <v>131</v>
      </c>
      <c r="O1" s="59" t="s">
        <v>167</v>
      </c>
      <c r="P1" s="221" t="s">
        <v>1</v>
      </c>
      <c r="Q1" s="222"/>
      <c r="R1" s="222"/>
      <c r="S1" s="223"/>
      <c r="T1" s="200" t="s">
        <v>75</v>
      </c>
      <c r="U1" s="134" t="s">
        <v>117</v>
      </c>
      <c r="V1" s="128" t="s">
        <v>122</v>
      </c>
      <c r="W1" s="129" t="s">
        <v>128</v>
      </c>
      <c r="X1" s="59" t="s">
        <v>10</v>
      </c>
      <c r="Y1" s="59" t="s">
        <v>47</v>
      </c>
      <c r="Z1" s="59" t="s">
        <v>9</v>
      </c>
      <c r="AA1" s="59" t="s">
        <v>48</v>
      </c>
      <c r="AB1" s="59" t="s">
        <v>165</v>
      </c>
      <c r="AC1" s="59" t="s">
        <v>168</v>
      </c>
      <c r="AD1" s="59" t="s">
        <v>166</v>
      </c>
      <c r="AE1" s="59" t="s">
        <v>8</v>
      </c>
      <c r="AF1" s="60" t="s">
        <v>151</v>
      </c>
      <c r="AG1" s="59" t="s">
        <v>150</v>
      </c>
      <c r="AH1" s="61" t="s">
        <v>74</v>
      </c>
      <c r="AI1" s="60" t="s">
        <v>12</v>
      </c>
      <c r="AJ1" s="61" t="s">
        <v>72</v>
      </c>
      <c r="AK1" s="62" t="s">
        <v>43</v>
      </c>
      <c r="AL1" s="63" t="s">
        <v>65</v>
      </c>
      <c r="AM1" s="3" t="s">
        <v>13</v>
      </c>
      <c r="AN1" s="17" t="s">
        <v>54</v>
      </c>
      <c r="AO1" s="3" t="s">
        <v>66</v>
      </c>
      <c r="AP1" s="2" t="s">
        <v>123</v>
      </c>
      <c r="AQ1" s="99" t="s">
        <v>124</v>
      </c>
      <c r="AR1" s="2" t="s">
        <v>224</v>
      </c>
      <c r="AT1" s="3"/>
    </row>
    <row r="2" spans="1:57" s="4" customFormat="1" ht="36" customHeight="1" x14ac:dyDescent="0.45">
      <c r="A2" s="212" t="s">
        <v>228</v>
      </c>
      <c r="B2" s="18">
        <f>VLOOKUP($A$2,交付簿[#Data],2,FALSE)</f>
        <v>45272</v>
      </c>
      <c r="C2" s="29">
        <f>VLOOKUP($A$2,交付簿[#Data],3,FALSE)</f>
        <v>45273</v>
      </c>
      <c r="D2" s="23">
        <f>VLOOKUP($A$2,交付簿[#Data],4,FALSE)</f>
        <v>44</v>
      </c>
      <c r="E2" s="23">
        <f>VLOOKUP($A$2,交付簿[#Data],5,FALSE)</f>
        <v>101</v>
      </c>
      <c r="F2" s="29" t="str">
        <f>VLOOKUP($A$2,交付簿[#Data],6,FALSE)</f>
        <v>00001</v>
      </c>
      <c r="G2" s="24" t="str">
        <f>VLOOKUP($A$2,交付簿[#Data],7,FALSE)</f>
        <v>千葉 ５００ あ １２４３</v>
      </c>
      <c r="H2" s="201" t="str">
        <f>VLOOKUP($A$2,交付簿[#Data],8,FALSE)</f>
        <v>●●運送（株）</v>
      </c>
      <c r="I2" s="164">
        <f>VLOOKUP($A$2,交付簿[#Data],9,FALSE)</f>
        <v>45280</v>
      </c>
      <c r="J2" s="25" t="str">
        <f>VLOOKUP($A$2,交付簿[#Data],10,FALSE)</f>
        <v>ア</v>
      </c>
      <c r="K2" s="25">
        <f>VLOOKUP($A$2,交付簿[#Data],11,FALSE)</f>
        <v>0</v>
      </c>
      <c r="L2" s="25">
        <f>VLOOKUP($A$2,交付簿[#Data],12,FALSE)</f>
        <v>0</v>
      </c>
      <c r="M2" s="24" t="str">
        <f>VLOOKUP($A$2,交付簿[#Data],13,FALSE)</f>
        <v>千葉市中央区市場１－１</v>
      </c>
      <c r="N2" s="88" t="str">
        <f>VLOOKUP($A$2,交付簿[#Data],14,FALSE)</f>
        <v>(043)223局0000番</v>
      </c>
      <c r="O2" s="26" t="str">
        <f>VLOOKUP($A$2,交付簿[#Data],15,FALSE)</f>
        <v>●●運送（株）</v>
      </c>
      <c r="P2" s="26" t="str">
        <f>VLOOKUP($A$2,交付簿[#Data],16,FALSE)</f>
        <v>千葉</v>
      </c>
      <c r="Q2" s="27" t="str">
        <f>VLOOKUP($A$2,交付簿[#Data],17,FALSE)</f>
        <v>５００</v>
      </c>
      <c r="R2" s="27" t="str">
        <f>VLOOKUP($A$2,交付簿[#Data],18,FALSE)</f>
        <v>あ</v>
      </c>
      <c r="S2" s="27" t="str">
        <f>VLOOKUP($A$2,交付簿[#Data],19,FALSE)</f>
        <v>１２４３</v>
      </c>
      <c r="T2" s="27" t="str">
        <f>VLOOKUP($A$2,交付簿[#Data],20,FALSE)</f>
        <v>ア</v>
      </c>
      <c r="U2" s="27" t="str">
        <f>VLOOKUP($A$2,交付簿[#Data],21,FALSE)</f>
        <v>a</v>
      </c>
      <c r="V2" s="27">
        <f>VLOOKUP($A$2,交付簿[#Data],22,FALSE)</f>
        <v>0</v>
      </c>
      <c r="W2" s="27">
        <f>VLOOKUP($A$2,交付簿[#Data],23,FALSE)</f>
        <v>0</v>
      </c>
      <c r="X2" s="27" t="str">
        <f>VLOOKUP($A$2,交付簿[#Data],24,FALSE)</f>
        <v>千葉県</v>
      </c>
      <c r="Y2" s="27" t="str">
        <f>VLOOKUP($A$2,交付簿[#Data],25,FALSE)</f>
        <v>●●運送（株）</v>
      </c>
      <c r="Z2" s="27" t="str">
        <f>VLOOKUP($A$2,交付簿[#Data],26,FALSE)</f>
        <v>千葉市中央区市場１－１</v>
      </c>
      <c r="AA2" s="27" t="str">
        <f>VLOOKUP($A$2,交付簿[#Data],27,FALSE)</f>
        <v>(043)223局0000番</v>
      </c>
      <c r="AB2" s="27" t="str">
        <f>VLOOKUP($A$2,交付簿[#Data],28,FALSE)</f>
        <v>山田太郎</v>
      </c>
      <c r="AC2" s="27" t="str">
        <f>VLOOKUP($A$2,交付簿[#Data],29,FALSE)</f>
        <v>物品管理係</v>
      </c>
      <c r="AD2" s="27" t="str">
        <f>VLOOKUP($A$2,交付簿[#Data],30,FALSE)</f>
        <v>(043)223番0000局</v>
      </c>
      <c r="AE2" s="28">
        <f>VLOOKUP($A$2,交付簿[#Data],31,FALSE)</f>
        <v>45311</v>
      </c>
      <c r="AF2" s="28" t="str">
        <f>VLOOKUP($A$2,交付簿[#Data],32,FALSE)</f>
        <v>１</v>
      </c>
      <c r="AG2" s="28" t="str">
        <f>VLOOKUP($A$2,交付簿[#Data],33,FALSE)</f>
        <v>●●病院</v>
      </c>
      <c r="AH2" s="28">
        <f>VLOOKUP($A$2,交付簿[#Data],34,FALSE)</f>
        <v>45382</v>
      </c>
      <c r="AI2" s="27">
        <f>VLOOKUP($A$2,交付簿[#Data],35,FALSE)</f>
        <v>0</v>
      </c>
      <c r="AJ2" s="28">
        <f>VLOOKUP($A$2,交付簿[#Data],36,FALSE)</f>
        <v>0</v>
      </c>
      <c r="AK2" s="95">
        <f>VLOOKUP($A$2,交付簿[#Data],37,FALSE)</f>
        <v>0</v>
      </c>
      <c r="AL2" s="202">
        <f>VLOOKUP($A$2,交付簿[#Data],38,FALSE)</f>
        <v>1</v>
      </c>
      <c r="AM2" s="95" t="str">
        <f>VLOOKUP($A$2,交付簿[#Data],39,FALSE)</f>
        <v>44 101 00001</v>
      </c>
      <c r="AN2" s="95" t="str">
        <f>VLOOKUP($A$2,交付簿[#Data],40,FALSE)</f>
        <v>千葉 ５００ あ １２４３</v>
      </c>
      <c r="AO2" s="27" t="str">
        <f>VLOOKUP($A$2,交付簿[#Data],41,FALSE)</f>
        <v>令和</v>
      </c>
      <c r="AP2" s="28">
        <f>VLOOKUP($A$2,交付簿[#Data],42,FALSE)</f>
        <v>45311</v>
      </c>
      <c r="AQ2" s="28">
        <f>VLOOKUP($A$2,交付簿[#Data],43,FALSE)</f>
        <v>45311</v>
      </c>
      <c r="AR2" s="28" t="str">
        <f>VLOOKUP($A$2,交付簿[#Data],44,FALSE)</f>
        <v>千葉中央</v>
      </c>
      <c r="AS2" s="202"/>
      <c r="AT2" s="202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59"/>
    </row>
    <row r="3" spans="1:57" ht="15" customHeight="1" x14ac:dyDescent="0.45">
      <c r="B3" s="41" t="s">
        <v>116</v>
      </c>
      <c r="AJ3" s="43"/>
    </row>
    <row r="4" spans="1:57" s="105" customFormat="1" ht="13.05" customHeight="1" x14ac:dyDescent="0.45">
      <c r="B4" s="44"/>
      <c r="C4" s="269" t="s">
        <v>76</v>
      </c>
      <c r="D4" s="269"/>
      <c r="E4" s="269"/>
      <c r="F4" s="269"/>
      <c r="G4" s="269"/>
      <c r="H4" s="270" t="s">
        <v>77</v>
      </c>
      <c r="I4" s="270"/>
      <c r="J4" s="270"/>
      <c r="K4" s="270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06"/>
      <c r="X4" s="90"/>
      <c r="Y4" s="153"/>
      <c r="Z4" s="269" t="s">
        <v>76</v>
      </c>
      <c r="AA4" s="269"/>
      <c r="AB4" s="269"/>
      <c r="AC4" s="269"/>
      <c r="AD4" s="269"/>
      <c r="AE4" s="270" t="s">
        <v>77</v>
      </c>
      <c r="AF4" s="270"/>
      <c r="AG4" s="270"/>
      <c r="AH4" s="270"/>
      <c r="AI4" s="153"/>
      <c r="AJ4" s="153"/>
      <c r="AK4" s="153"/>
      <c r="AL4" s="153" t="s">
        <v>21</v>
      </c>
      <c r="AM4" s="153"/>
      <c r="AN4" s="273" t="str">
        <f>AM2</f>
        <v>44 101 00001</v>
      </c>
      <c r="AO4" s="274"/>
      <c r="AP4" s="274"/>
      <c r="AQ4" s="274"/>
      <c r="AR4" s="274"/>
      <c r="AS4" s="274"/>
      <c r="AT4" s="274"/>
      <c r="AU4" s="153" t="s">
        <v>20</v>
      </c>
      <c r="AV4" s="90"/>
    </row>
    <row r="5" spans="1:57" s="105" customFormat="1" ht="13.05" customHeight="1" x14ac:dyDescent="0.45">
      <c r="B5" s="107"/>
      <c r="C5" s="272" t="s">
        <v>78</v>
      </c>
      <c r="D5" s="272"/>
      <c r="E5" s="272"/>
      <c r="F5" s="272"/>
      <c r="G5" s="272"/>
      <c r="H5" s="271"/>
      <c r="I5" s="271"/>
      <c r="J5" s="271"/>
      <c r="K5" s="271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08"/>
      <c r="X5" s="109"/>
      <c r="Y5" s="154"/>
      <c r="Z5" s="272" t="s">
        <v>78</v>
      </c>
      <c r="AA5" s="272"/>
      <c r="AB5" s="272"/>
      <c r="AC5" s="272"/>
      <c r="AD5" s="272"/>
      <c r="AE5" s="271"/>
      <c r="AF5" s="271"/>
      <c r="AG5" s="271"/>
      <c r="AH5" s="271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09"/>
    </row>
    <row r="6" spans="1:57" s="105" customFormat="1" ht="13.05" customHeight="1" x14ac:dyDescent="0.45">
      <c r="B6" s="107"/>
      <c r="C6" s="272" t="s">
        <v>79</v>
      </c>
      <c r="D6" s="272"/>
      <c r="E6" s="272"/>
      <c r="F6" s="272"/>
      <c r="G6" s="272"/>
      <c r="H6" s="272"/>
      <c r="I6" s="272"/>
      <c r="J6" s="272"/>
      <c r="K6" s="272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08"/>
      <c r="X6" s="109"/>
      <c r="Y6" s="154"/>
      <c r="Z6" s="272" t="s">
        <v>79</v>
      </c>
      <c r="AA6" s="272"/>
      <c r="AB6" s="272"/>
      <c r="AC6" s="272"/>
      <c r="AD6" s="272"/>
      <c r="AE6" s="272"/>
      <c r="AF6" s="272"/>
      <c r="AG6" s="272"/>
      <c r="AH6" s="272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09"/>
    </row>
    <row r="7" spans="1:57" s="105" customFormat="1" ht="10.050000000000001" customHeight="1" x14ac:dyDescent="0.45">
      <c r="B7" s="110"/>
      <c r="C7" s="108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08"/>
      <c r="X7" s="109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09"/>
    </row>
    <row r="8" spans="1:57" s="105" customFormat="1" ht="13.05" customHeight="1" x14ac:dyDescent="0.45">
      <c r="B8" s="110"/>
      <c r="C8" s="275" t="s">
        <v>80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42"/>
      <c r="Y8" s="92"/>
      <c r="Z8" s="275" t="s">
        <v>81</v>
      </c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5"/>
      <c r="AS8" s="275"/>
      <c r="AT8" s="275"/>
      <c r="AU8" s="275"/>
      <c r="AV8" s="109"/>
    </row>
    <row r="9" spans="1:57" s="105" customFormat="1" ht="10.050000000000001" customHeight="1" x14ac:dyDescent="0.45">
      <c r="B9" s="110"/>
      <c r="C9" s="108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08"/>
      <c r="X9" s="109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09"/>
    </row>
    <row r="10" spans="1:57" s="105" customFormat="1" ht="15" customHeight="1" x14ac:dyDescent="0.45">
      <c r="B10" s="110"/>
      <c r="C10" s="108"/>
      <c r="D10" s="154"/>
      <c r="E10" s="154"/>
      <c r="F10" s="154"/>
      <c r="G10" s="154"/>
      <c r="H10" s="154"/>
      <c r="I10" s="154"/>
      <c r="J10" s="154"/>
      <c r="K10" s="154"/>
      <c r="L10" s="154"/>
      <c r="M10" s="279" t="str">
        <f>AO2</f>
        <v>令和</v>
      </c>
      <c r="N10" s="280"/>
      <c r="O10" s="301">
        <f>B2</f>
        <v>45272</v>
      </c>
      <c r="P10" s="301"/>
      <c r="Q10" s="152" t="s">
        <v>19</v>
      </c>
      <c r="R10" s="302">
        <f>B2</f>
        <v>45272</v>
      </c>
      <c r="S10" s="302"/>
      <c r="T10" s="152" t="s">
        <v>119</v>
      </c>
      <c r="U10" s="303">
        <f>B2</f>
        <v>45272</v>
      </c>
      <c r="V10" s="303"/>
      <c r="W10" s="152" t="s">
        <v>118</v>
      </c>
      <c r="X10" s="109"/>
      <c r="Y10" s="154"/>
      <c r="Z10" s="108" t="s">
        <v>82</v>
      </c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09"/>
    </row>
    <row r="11" spans="1:57" s="105" customFormat="1" ht="15" customHeight="1" x14ac:dyDescent="0.45">
      <c r="B11" s="110"/>
      <c r="C11" s="108" t="s">
        <v>83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08"/>
      <c r="X11" s="109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09"/>
    </row>
    <row r="12" spans="1:57" s="105" customFormat="1" ht="15" customHeight="1" x14ac:dyDescent="0.45">
      <c r="B12" s="110"/>
      <c r="C12" s="108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09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279" t="str">
        <f>AO2</f>
        <v>令和</v>
      </c>
      <c r="AL12" s="280"/>
      <c r="AM12" s="281">
        <f>I2</f>
        <v>45280</v>
      </c>
      <c r="AN12" s="282"/>
      <c r="AO12" s="152" t="s">
        <v>19</v>
      </c>
      <c r="AP12" s="283">
        <f>I2</f>
        <v>45280</v>
      </c>
      <c r="AQ12" s="284"/>
      <c r="AR12" s="152" t="s">
        <v>119</v>
      </c>
      <c r="AS12" s="285">
        <f>I2</f>
        <v>45280</v>
      </c>
      <c r="AT12" s="286"/>
      <c r="AU12" s="152" t="s">
        <v>118</v>
      </c>
      <c r="AV12" s="109"/>
    </row>
    <row r="13" spans="1:57" s="105" customFormat="1" ht="10.050000000000001" customHeight="1" x14ac:dyDescent="0.45">
      <c r="B13" s="110"/>
      <c r="C13" s="108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08"/>
      <c r="X13" s="109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09"/>
    </row>
    <row r="14" spans="1:57" s="105" customFormat="1" ht="28.95" customHeight="1" x14ac:dyDescent="0.2">
      <c r="B14" s="110"/>
      <c r="C14" s="108"/>
      <c r="D14" s="162"/>
      <c r="E14" s="162"/>
      <c r="F14" s="162"/>
      <c r="G14" s="175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09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09"/>
    </row>
    <row r="15" spans="1:57" s="105" customFormat="1" ht="28.95" customHeight="1" x14ac:dyDescent="0.2">
      <c r="B15" s="110"/>
      <c r="C15" s="108"/>
      <c r="D15" s="162"/>
      <c r="E15" s="162"/>
      <c r="F15" s="162"/>
      <c r="G15" s="175"/>
      <c r="H15" s="120"/>
      <c r="I15" s="120"/>
      <c r="J15" s="176" t="s">
        <v>84</v>
      </c>
      <c r="K15" s="120"/>
      <c r="L15" s="292" t="str">
        <f>M2</f>
        <v>千葉市中央区市場１－１</v>
      </c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3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09"/>
    </row>
    <row r="16" spans="1:57" s="105" customFormat="1" ht="28.95" customHeight="1" x14ac:dyDescent="0.2">
      <c r="B16" s="110"/>
      <c r="C16" s="108"/>
      <c r="D16" s="162"/>
      <c r="E16" s="162"/>
      <c r="F16" s="162"/>
      <c r="G16" s="175"/>
      <c r="H16" s="175"/>
      <c r="I16" s="120" t="s">
        <v>85</v>
      </c>
      <c r="J16" s="120"/>
      <c r="K16" s="120"/>
      <c r="L16" s="294" t="str">
        <f>N2</f>
        <v>(043)223局0000番</v>
      </c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5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74" t="s">
        <v>230</v>
      </c>
      <c r="AL16" s="108"/>
      <c r="AM16" s="154"/>
      <c r="AN16" s="154"/>
      <c r="AO16" s="154"/>
      <c r="AP16" s="154"/>
      <c r="AQ16" s="154"/>
      <c r="AR16" s="154"/>
      <c r="AS16" s="154"/>
      <c r="AT16" s="154"/>
      <c r="AU16" s="154"/>
      <c r="AV16" s="109"/>
    </row>
    <row r="17" spans="2:48" s="105" customFormat="1" ht="28.95" customHeight="1" x14ac:dyDescent="0.45">
      <c r="B17" s="177"/>
      <c r="C17" s="178"/>
      <c r="D17" s="163"/>
      <c r="E17" s="163"/>
      <c r="F17" s="163"/>
      <c r="G17" s="163"/>
      <c r="H17" s="163"/>
      <c r="I17" s="163"/>
      <c r="J17" s="179" t="s">
        <v>86</v>
      </c>
      <c r="K17" s="180"/>
      <c r="L17" s="296" t="str">
        <f>O2</f>
        <v>●●運送（株）</v>
      </c>
      <c r="M17" s="296"/>
      <c r="N17" s="296"/>
      <c r="O17" s="296"/>
      <c r="P17" s="296"/>
      <c r="Q17" s="296"/>
      <c r="R17" s="296"/>
      <c r="S17" s="296"/>
      <c r="T17" s="296"/>
      <c r="U17" s="296"/>
      <c r="V17" s="296"/>
      <c r="W17" s="296"/>
      <c r="X17" s="297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09"/>
    </row>
    <row r="18" spans="2:48" s="105" customFormat="1" ht="12" customHeight="1" x14ac:dyDescent="0.45">
      <c r="B18" s="276" t="s">
        <v>87</v>
      </c>
      <c r="C18" s="277"/>
      <c r="D18" s="277"/>
      <c r="E18" s="277"/>
      <c r="F18" s="277"/>
      <c r="G18" s="278"/>
      <c r="H18" s="153"/>
      <c r="I18" s="298" t="str">
        <f>AN2</f>
        <v>千葉 ５００ あ １２４３</v>
      </c>
      <c r="J18" s="299"/>
      <c r="K18" s="299"/>
      <c r="L18" s="299"/>
      <c r="M18" s="299"/>
      <c r="N18" s="299"/>
      <c r="O18" s="299"/>
      <c r="P18" s="299"/>
      <c r="Q18" s="299"/>
      <c r="R18" s="299"/>
      <c r="S18" s="299"/>
      <c r="T18" s="299"/>
      <c r="U18" s="299"/>
      <c r="V18" s="299"/>
      <c r="W18" s="299"/>
      <c r="X18" s="90"/>
      <c r="Y18" s="44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90"/>
    </row>
    <row r="19" spans="2:48" s="105" customFormat="1" ht="12" customHeight="1" x14ac:dyDescent="0.45">
      <c r="B19" s="289" t="s">
        <v>88</v>
      </c>
      <c r="C19" s="290"/>
      <c r="D19" s="290"/>
      <c r="E19" s="290"/>
      <c r="F19" s="290"/>
      <c r="G19" s="291"/>
      <c r="H19" s="16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161"/>
      <c r="Y19" s="107"/>
      <c r="Z19" s="154"/>
      <c r="AV19" s="155"/>
    </row>
    <row r="20" spans="2:48" s="105" customFormat="1" ht="4.95" customHeight="1" x14ac:dyDescent="0.45">
      <c r="B20" s="113"/>
      <c r="C20" s="106"/>
      <c r="D20" s="153"/>
      <c r="E20" s="153"/>
      <c r="F20" s="153"/>
      <c r="G20" s="90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90"/>
      <c r="Y20" s="107"/>
      <c r="Z20" s="154"/>
      <c r="AV20" s="155"/>
    </row>
    <row r="21" spans="2:48" s="105" customFormat="1" ht="15" customHeight="1" x14ac:dyDescent="0.45">
      <c r="B21" s="157"/>
      <c r="C21" s="156"/>
      <c r="D21" s="156"/>
      <c r="E21" s="156"/>
      <c r="F21" s="156"/>
      <c r="G21" s="158"/>
      <c r="H21" s="154"/>
      <c r="I21" s="114" t="str">
        <f>T2</f>
        <v>ア</v>
      </c>
      <c r="J21" s="304" t="str">
        <f>VLOOKUP(T2,リスト!B3:C6,2,TRUE)</f>
        <v>医師・歯科医師、医療機関等が使用する車両</v>
      </c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6"/>
      <c r="Y21" s="107"/>
      <c r="Z21" s="154"/>
      <c r="AA21" s="154" t="s">
        <v>173</v>
      </c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5"/>
    </row>
    <row r="22" spans="2:48" s="105" customFormat="1" ht="15" customHeight="1" x14ac:dyDescent="0.45">
      <c r="B22" s="287" t="s">
        <v>91</v>
      </c>
      <c r="C22" s="230"/>
      <c r="D22" s="230"/>
      <c r="E22" s="230"/>
      <c r="F22" s="230"/>
      <c r="G22" s="288"/>
      <c r="H22" s="154"/>
      <c r="I22" s="111" t="str">
        <f>U2</f>
        <v>a</v>
      </c>
      <c r="J22" s="154" t="str">
        <f>VLOOKUP(U2,リスト!C9:D19,2,TRUE)</f>
        <v>(医師・歯科医師)</v>
      </c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07"/>
      <c r="Z22" s="154"/>
      <c r="AA22" s="154"/>
      <c r="AB22" s="112" t="s">
        <v>89</v>
      </c>
      <c r="AC22" s="271" t="s">
        <v>172</v>
      </c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155"/>
    </row>
    <row r="23" spans="2:48" s="105" customFormat="1" ht="15" customHeight="1" x14ac:dyDescent="0.45">
      <c r="B23" s="287" t="s">
        <v>94</v>
      </c>
      <c r="C23" s="230"/>
      <c r="D23" s="230"/>
      <c r="E23" s="230"/>
      <c r="F23" s="230"/>
      <c r="G23" s="288"/>
      <c r="H23" s="154"/>
      <c r="I23" s="154"/>
      <c r="J23" s="154"/>
      <c r="K23" s="137" t="str">
        <f>IF(U2="c",V2,"")</f>
        <v/>
      </c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09"/>
      <c r="Y23" s="107"/>
      <c r="Z23" s="154"/>
      <c r="AA23" s="154"/>
      <c r="AB23" s="154"/>
      <c r="AC23" s="229" t="s">
        <v>90</v>
      </c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155"/>
    </row>
    <row r="24" spans="2:48" s="105" customFormat="1" ht="15" customHeight="1" x14ac:dyDescent="0.45">
      <c r="B24" s="287" t="s">
        <v>96</v>
      </c>
      <c r="C24" s="230"/>
      <c r="D24" s="230"/>
      <c r="E24" s="230"/>
      <c r="F24" s="230"/>
      <c r="G24" s="288"/>
      <c r="H24" s="154"/>
      <c r="I24" s="154"/>
      <c r="J24" s="154"/>
      <c r="K24" s="154" t="str">
        <f>IF(U2="g",V2,"")</f>
        <v/>
      </c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09"/>
      <c r="Y24" s="107"/>
      <c r="Z24" s="154"/>
      <c r="AA24" s="154"/>
      <c r="AB24" s="154"/>
      <c r="AC24" s="229" t="s">
        <v>93</v>
      </c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155"/>
    </row>
    <row r="25" spans="2:48" s="105" customFormat="1" ht="15" customHeight="1" x14ac:dyDescent="0.45">
      <c r="B25" s="116" t="s">
        <v>99</v>
      </c>
      <c r="C25" s="156"/>
      <c r="D25" s="156"/>
      <c r="E25" s="156"/>
      <c r="F25" s="156"/>
      <c r="G25" s="158"/>
      <c r="H25" s="154"/>
      <c r="I25" s="154"/>
      <c r="J25" s="154" t="str">
        <f>IF(U2="k",W1,"")</f>
        <v/>
      </c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09"/>
      <c r="Y25" s="107"/>
      <c r="Z25" s="154"/>
      <c r="AA25" s="154"/>
      <c r="AB25" s="154"/>
      <c r="AC25" s="229" t="s">
        <v>95</v>
      </c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155"/>
    </row>
    <row r="26" spans="2:48" s="105" customFormat="1" ht="15" customHeight="1" x14ac:dyDescent="0.45">
      <c r="B26" s="116"/>
      <c r="C26" s="154"/>
      <c r="D26" s="154"/>
      <c r="E26" s="154"/>
      <c r="F26" s="154"/>
      <c r="G26" s="109"/>
      <c r="H26" s="154"/>
      <c r="I26" s="154"/>
      <c r="J26" s="154"/>
      <c r="K26" s="214" t="str">
        <f>IF(U2="k",W2,"")</f>
        <v/>
      </c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09"/>
      <c r="Y26" s="107"/>
      <c r="Z26" s="154"/>
      <c r="AA26" s="154"/>
      <c r="AB26" s="154"/>
      <c r="AC26" s="114" t="s">
        <v>98</v>
      </c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55"/>
    </row>
    <row r="27" spans="2:48" s="105" customFormat="1" ht="15" customHeight="1" x14ac:dyDescent="0.45">
      <c r="B27" s="116"/>
      <c r="C27" s="154"/>
      <c r="D27" s="154"/>
      <c r="E27" s="154"/>
      <c r="F27" s="154"/>
      <c r="G27" s="109"/>
      <c r="H27" s="154"/>
      <c r="I27" s="231" t="str">
        <f>IF(AF2="１",AG1,"")</f>
        <v>委託・協定元
事業者名</v>
      </c>
      <c r="J27" s="231"/>
      <c r="K27" s="231"/>
      <c r="L27" s="231"/>
      <c r="M27" s="154"/>
      <c r="N27" s="232" t="str">
        <f>IF(AF2="１",AG2,"")</f>
        <v>●●病院</v>
      </c>
      <c r="O27" s="232"/>
      <c r="P27" s="232"/>
      <c r="Q27" s="232"/>
      <c r="R27" s="232"/>
      <c r="S27" s="232"/>
      <c r="T27" s="232"/>
      <c r="U27" s="232"/>
      <c r="V27" s="232"/>
      <c r="W27" s="232"/>
      <c r="X27" s="233"/>
      <c r="Y27" s="107"/>
      <c r="Z27" s="154"/>
      <c r="AA27" s="154"/>
      <c r="AB27" s="112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5"/>
    </row>
    <row r="28" spans="2:48" s="105" customFormat="1" ht="15" customHeight="1" x14ac:dyDescent="0.45">
      <c r="B28" s="117"/>
      <c r="C28" s="160"/>
      <c r="D28" s="160"/>
      <c r="E28" s="160"/>
      <c r="F28" s="160"/>
      <c r="G28" s="161"/>
      <c r="H28" s="160"/>
      <c r="I28" s="234" t="str">
        <f>IF(AF2="１",AH1,"")</f>
        <v>委託等 期間</v>
      </c>
      <c r="J28" s="234"/>
      <c r="K28" s="234"/>
      <c r="L28" s="234"/>
      <c r="M28" s="154"/>
      <c r="N28" s="235">
        <f>IF(AF2="１",AH2,"")</f>
        <v>45382</v>
      </c>
      <c r="O28" s="235"/>
      <c r="P28" s="235"/>
      <c r="Q28" s="235"/>
      <c r="R28" s="235"/>
      <c r="S28" s="235"/>
      <c r="T28" s="268"/>
      <c r="U28" s="268"/>
      <c r="V28" s="138"/>
      <c r="W28" s="138"/>
      <c r="X28" s="139"/>
      <c r="Y28" s="107"/>
      <c r="Z28" s="154"/>
      <c r="AA28" s="154"/>
      <c r="AB28" s="112" t="s">
        <v>100</v>
      </c>
      <c r="AC28" s="229" t="s">
        <v>101</v>
      </c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155"/>
    </row>
    <row r="29" spans="2:48" s="105" customFormat="1" ht="15" customHeight="1" x14ac:dyDescent="0.45">
      <c r="B29" s="243" t="s">
        <v>17</v>
      </c>
      <c r="C29" s="244"/>
      <c r="D29" s="245"/>
      <c r="E29" s="252" t="s">
        <v>71</v>
      </c>
      <c r="F29" s="253"/>
      <c r="G29" s="254"/>
      <c r="H29" s="153"/>
      <c r="I29" s="258" t="str">
        <f>Z2</f>
        <v>千葉市中央区市場１－１</v>
      </c>
      <c r="J29" s="259"/>
      <c r="K29" s="259"/>
      <c r="L29" s="259"/>
      <c r="M29" s="259"/>
      <c r="N29" s="259"/>
      <c r="O29" s="259"/>
      <c r="P29" s="259"/>
      <c r="Q29" s="259"/>
      <c r="R29" s="259"/>
      <c r="S29" s="259"/>
      <c r="T29" s="259"/>
      <c r="U29" s="259"/>
      <c r="V29" s="259"/>
      <c r="W29" s="259"/>
      <c r="X29" s="90"/>
      <c r="Y29" s="107"/>
      <c r="Z29" s="154"/>
      <c r="AA29" s="154"/>
      <c r="AB29" s="112"/>
      <c r="AC29" s="229" t="s">
        <v>103</v>
      </c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109"/>
    </row>
    <row r="30" spans="2:48" s="105" customFormat="1" ht="15" customHeight="1" x14ac:dyDescent="0.45">
      <c r="B30" s="246"/>
      <c r="C30" s="247"/>
      <c r="D30" s="248"/>
      <c r="E30" s="252"/>
      <c r="F30" s="253"/>
      <c r="G30" s="254"/>
      <c r="H30" s="154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109"/>
      <c r="Y30" s="107"/>
      <c r="Z30" s="154"/>
      <c r="AA30" s="154"/>
      <c r="AB30" s="121"/>
      <c r="AC30" s="114" t="s">
        <v>104</v>
      </c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09"/>
    </row>
    <row r="31" spans="2:48" s="105" customFormat="1" ht="15" customHeight="1" x14ac:dyDescent="0.45">
      <c r="B31" s="246"/>
      <c r="C31" s="247"/>
      <c r="D31" s="248"/>
      <c r="E31" s="255"/>
      <c r="F31" s="256"/>
      <c r="G31" s="257"/>
      <c r="H31" s="160"/>
      <c r="I31" s="160"/>
      <c r="J31" s="160"/>
      <c r="K31" s="160"/>
      <c r="L31" s="160"/>
      <c r="M31" s="160"/>
      <c r="N31" s="160"/>
      <c r="O31" s="260" t="str">
        <f>AA2</f>
        <v>(043)223局0000番</v>
      </c>
      <c r="P31" s="261"/>
      <c r="Q31" s="261"/>
      <c r="R31" s="261"/>
      <c r="S31" s="261"/>
      <c r="T31" s="261"/>
      <c r="U31" s="261"/>
      <c r="V31" s="261"/>
      <c r="W31" s="261"/>
      <c r="X31" s="161"/>
      <c r="Y31" s="107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09"/>
    </row>
    <row r="32" spans="2:48" s="105" customFormat="1" ht="15" customHeight="1" x14ac:dyDescent="0.45">
      <c r="B32" s="246"/>
      <c r="C32" s="247"/>
      <c r="D32" s="248"/>
      <c r="E32" s="243" t="s">
        <v>16</v>
      </c>
      <c r="F32" s="244"/>
      <c r="G32" s="245"/>
      <c r="H32" s="44"/>
      <c r="I32" s="259" t="str">
        <f>Y2</f>
        <v>●●運送（株）</v>
      </c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59"/>
      <c r="W32" s="259"/>
      <c r="X32" s="90"/>
      <c r="Y32" s="107"/>
      <c r="Z32" s="154"/>
      <c r="AA32" s="154"/>
      <c r="AB32" s="112" t="s">
        <v>105</v>
      </c>
      <c r="AC32" s="114" t="s">
        <v>106</v>
      </c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09"/>
    </row>
    <row r="33" spans="2:48" s="105" customFormat="1" ht="15" customHeight="1" x14ac:dyDescent="0.45">
      <c r="B33" s="249"/>
      <c r="C33" s="250"/>
      <c r="D33" s="251"/>
      <c r="E33" s="249"/>
      <c r="F33" s="250"/>
      <c r="G33" s="251"/>
      <c r="H33" s="91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161"/>
      <c r="Y33" s="154"/>
      <c r="Z33" s="121"/>
      <c r="AA33" s="154"/>
      <c r="AB33" s="242" t="s">
        <v>107</v>
      </c>
      <c r="AC33" s="242"/>
      <c r="AD33" s="118" t="s">
        <v>108</v>
      </c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09"/>
    </row>
    <row r="34" spans="2:48" s="105" customFormat="1" ht="15" customHeight="1" x14ac:dyDescent="0.45">
      <c r="B34" s="263" t="s">
        <v>18</v>
      </c>
      <c r="C34" s="264"/>
      <c r="D34" s="264"/>
      <c r="E34" s="264"/>
      <c r="F34" s="264"/>
      <c r="G34" s="265"/>
      <c r="H34" s="154"/>
      <c r="I34" s="259" t="str">
        <f>X2</f>
        <v>千葉県</v>
      </c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109"/>
      <c r="Y34" s="154"/>
      <c r="Z34" s="121"/>
      <c r="AA34" s="154"/>
      <c r="AB34" s="242" t="s">
        <v>109</v>
      </c>
      <c r="AC34" s="242"/>
      <c r="AD34" s="118" t="s">
        <v>110</v>
      </c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55"/>
    </row>
    <row r="35" spans="2:48" s="105" customFormat="1" ht="15" customHeight="1" x14ac:dyDescent="0.45">
      <c r="B35" s="266"/>
      <c r="C35" s="261"/>
      <c r="D35" s="261"/>
      <c r="E35" s="261"/>
      <c r="F35" s="261"/>
      <c r="G35" s="267"/>
      <c r="H35" s="154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109"/>
      <c r="Y35" s="154"/>
      <c r="Z35" s="121"/>
      <c r="AA35" s="121"/>
      <c r="AB35" s="242" t="s">
        <v>111</v>
      </c>
      <c r="AC35" s="242"/>
      <c r="AD35" s="118" t="s">
        <v>112</v>
      </c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54"/>
      <c r="AV35" s="155"/>
    </row>
    <row r="36" spans="2:48" s="105" customFormat="1" ht="12" customHeight="1" x14ac:dyDescent="0.45">
      <c r="B36" s="165"/>
      <c r="C36" s="166" t="s">
        <v>120</v>
      </c>
      <c r="D36" s="166"/>
      <c r="E36" s="236" t="s">
        <v>113</v>
      </c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8"/>
      <c r="Y36" s="119"/>
      <c r="Z36" s="121"/>
      <c r="AA36" s="154"/>
      <c r="AB36" s="154"/>
      <c r="AC36" s="154"/>
      <c r="AD36" s="15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09"/>
    </row>
    <row r="37" spans="2:48" s="105" customFormat="1" ht="12" customHeight="1" x14ac:dyDescent="0.45">
      <c r="B37" s="125"/>
      <c r="C37" s="104"/>
      <c r="D37" s="239" t="s">
        <v>114</v>
      </c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1"/>
      <c r="Y37" s="154"/>
      <c r="Z37" s="154"/>
      <c r="AA37" s="154"/>
      <c r="AB37" s="154"/>
      <c r="AC37" s="154"/>
      <c r="AD37" s="15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09"/>
    </row>
    <row r="38" spans="2:48" s="105" customFormat="1" ht="12" customHeight="1" x14ac:dyDescent="0.45">
      <c r="B38" s="167"/>
      <c r="C38" s="168"/>
      <c r="D38" s="168" t="s">
        <v>115</v>
      </c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9"/>
      <c r="X38" s="17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1"/>
    </row>
    <row r="39" spans="2:48" s="105" customFormat="1" ht="12" customHeight="1" x14ac:dyDescent="0.45">
      <c r="B39" s="171" t="s">
        <v>15</v>
      </c>
      <c r="C39" s="172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72"/>
      <c r="X39" s="173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</row>
    <row r="40" spans="2:48" s="105" customFormat="1" ht="15.15" customHeight="1" x14ac:dyDescent="0.45">
      <c r="B40" s="108"/>
      <c r="C40" s="108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20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</row>
    <row r="41" spans="2:48" ht="15.15" customHeight="1" x14ac:dyDescent="0.45"/>
    <row r="42" spans="2:48" ht="15.15" customHeight="1" x14ac:dyDescent="0.45"/>
    <row r="43" spans="2:48" ht="15.9" customHeight="1" x14ac:dyDescent="0.45"/>
    <row r="44" spans="2:48" ht="15.9" customHeight="1" x14ac:dyDescent="0.45"/>
    <row r="45" spans="2:48" ht="15.9" customHeight="1" x14ac:dyDescent="0.45"/>
    <row r="46" spans="2:48" ht="15.9" customHeight="1" x14ac:dyDescent="0.45"/>
    <row r="47" spans="2:48" ht="15.9" customHeight="1" x14ac:dyDescent="0.45"/>
    <row r="48" spans="2:48" ht="15.9" customHeight="1" x14ac:dyDescent="0.45"/>
  </sheetData>
  <sheetProtection selectLockedCells="1"/>
  <mergeCells count="56">
    <mergeCell ref="C6:K6"/>
    <mergeCell ref="B23:G23"/>
    <mergeCell ref="O10:P10"/>
    <mergeCell ref="R10:S10"/>
    <mergeCell ref="U10:V10"/>
    <mergeCell ref="M10:N10"/>
    <mergeCell ref="C8:W8"/>
    <mergeCell ref="J21:X21"/>
    <mergeCell ref="P1:S1"/>
    <mergeCell ref="C4:G4"/>
    <mergeCell ref="H4:K5"/>
    <mergeCell ref="C5:G5"/>
    <mergeCell ref="J1:L1"/>
    <mergeCell ref="D1:F1"/>
    <mergeCell ref="Z8:AU8"/>
    <mergeCell ref="AC23:AU23"/>
    <mergeCell ref="AC24:AU24"/>
    <mergeCell ref="B18:G18"/>
    <mergeCell ref="AK12:AL12"/>
    <mergeCell ref="AM12:AN12"/>
    <mergeCell ref="AP12:AQ12"/>
    <mergeCell ref="AS12:AT12"/>
    <mergeCell ref="B22:G22"/>
    <mergeCell ref="AC22:AU22"/>
    <mergeCell ref="B24:G24"/>
    <mergeCell ref="B19:G19"/>
    <mergeCell ref="L15:X15"/>
    <mergeCell ref="L16:X16"/>
    <mergeCell ref="L17:X17"/>
    <mergeCell ref="I18:W19"/>
    <mergeCell ref="Z4:AD4"/>
    <mergeCell ref="AE4:AH5"/>
    <mergeCell ref="Z5:AD5"/>
    <mergeCell ref="Z6:AH6"/>
    <mergeCell ref="AN4:AT4"/>
    <mergeCell ref="E36:X36"/>
    <mergeCell ref="D37:X37"/>
    <mergeCell ref="AC28:AU28"/>
    <mergeCell ref="AC29:AU29"/>
    <mergeCell ref="AB33:AC33"/>
    <mergeCell ref="AB34:AC34"/>
    <mergeCell ref="AB35:AC35"/>
    <mergeCell ref="B29:D33"/>
    <mergeCell ref="E29:G31"/>
    <mergeCell ref="I29:W30"/>
    <mergeCell ref="O31:W31"/>
    <mergeCell ref="E32:G33"/>
    <mergeCell ref="I32:W33"/>
    <mergeCell ref="B34:G35"/>
    <mergeCell ref="I34:W35"/>
    <mergeCell ref="T28:U28"/>
    <mergeCell ref="AC25:AU25"/>
    <mergeCell ref="I27:L27"/>
    <mergeCell ref="N27:X27"/>
    <mergeCell ref="I28:L28"/>
    <mergeCell ref="N28:S28"/>
  </mergeCells>
  <phoneticPr fontId="1"/>
  <pageMargins left="0.78740157480314965" right="0.39370078740157483" top="0.98425196850393704" bottom="0" header="0" footer="0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C9D21-9637-4220-886D-7071504B2A45}">
  <dimension ref="A1:O43"/>
  <sheetViews>
    <sheetView workbookViewId="0">
      <selection activeCell="B16" sqref="B16"/>
    </sheetView>
  </sheetViews>
  <sheetFormatPr defaultRowHeight="18" x14ac:dyDescent="0.45"/>
  <cols>
    <col min="3" max="3" width="9.3984375" bestFit="1" customWidth="1"/>
    <col min="6" max="6" width="14.19921875" customWidth="1"/>
  </cols>
  <sheetData>
    <row r="1" spans="1:15" x14ac:dyDescent="0.45">
      <c r="A1" s="87"/>
      <c r="B1" s="87"/>
    </row>
    <row r="2" spans="1:15" ht="19.8" x14ac:dyDescent="0.45">
      <c r="B2" s="10" t="s">
        <v>32</v>
      </c>
      <c r="C2" s="10"/>
      <c r="D2" s="10"/>
      <c r="E2" s="10"/>
      <c r="F2" s="10"/>
      <c r="G2" s="10"/>
      <c r="H2" s="10"/>
      <c r="I2" s="10"/>
      <c r="J2" s="10"/>
      <c r="K2" t="s">
        <v>178</v>
      </c>
      <c r="M2" s="123"/>
      <c r="N2" s="123"/>
      <c r="O2" s="123"/>
    </row>
    <row r="3" spans="1:15" ht="19.8" x14ac:dyDescent="0.45">
      <c r="B3" s="151" t="s">
        <v>70</v>
      </c>
      <c r="C3" s="122" t="s">
        <v>92</v>
      </c>
      <c r="D3" s="30"/>
      <c r="E3" s="30"/>
      <c r="F3" s="30"/>
      <c r="G3" s="30"/>
      <c r="H3" s="30"/>
      <c r="I3" s="31"/>
      <c r="J3" s="10"/>
      <c r="K3" s="188" t="s">
        <v>179</v>
      </c>
      <c r="L3" s="188" t="s">
        <v>220</v>
      </c>
      <c r="M3" s="124"/>
      <c r="N3" s="123"/>
      <c r="O3" s="123"/>
    </row>
    <row r="4" spans="1:15" ht="19.8" x14ac:dyDescent="0.45">
      <c r="B4" s="151" t="s">
        <v>24</v>
      </c>
      <c r="C4" s="122" t="s">
        <v>97</v>
      </c>
      <c r="D4" s="30"/>
      <c r="E4" s="30"/>
      <c r="F4" s="30"/>
      <c r="G4" s="30"/>
      <c r="H4" s="30"/>
      <c r="I4" s="31"/>
      <c r="J4" s="10"/>
      <c r="K4" s="20" t="s">
        <v>180</v>
      </c>
      <c r="L4" s="189">
        <v>101</v>
      </c>
      <c r="N4" s="123"/>
      <c r="O4" s="123"/>
    </row>
    <row r="5" spans="1:15" ht="19.8" x14ac:dyDescent="0.45">
      <c r="B5" s="151" t="s">
        <v>23</v>
      </c>
      <c r="C5" s="122" t="s">
        <v>234</v>
      </c>
      <c r="D5" s="30"/>
      <c r="E5" s="30"/>
      <c r="F5" s="30"/>
      <c r="G5" s="30"/>
      <c r="H5" s="30"/>
      <c r="I5" s="31"/>
      <c r="J5" s="10"/>
      <c r="K5" s="20" t="s">
        <v>181</v>
      </c>
      <c r="L5" s="189">
        <v>140</v>
      </c>
      <c r="N5" s="123"/>
      <c r="O5" s="123"/>
    </row>
    <row r="6" spans="1:15" ht="19.8" x14ac:dyDescent="0.45">
      <c r="B6" s="151" t="s">
        <v>22</v>
      </c>
      <c r="C6" s="122" t="s">
        <v>102</v>
      </c>
      <c r="D6" s="30"/>
      <c r="E6" s="30"/>
      <c r="F6" s="30"/>
      <c r="G6" s="30"/>
      <c r="H6" s="30"/>
      <c r="I6" s="31"/>
      <c r="J6" s="10"/>
      <c r="K6" s="20" t="s">
        <v>182</v>
      </c>
      <c r="L6" s="189">
        <v>134</v>
      </c>
      <c r="N6" s="123"/>
      <c r="O6" s="123"/>
    </row>
    <row r="7" spans="1:15" ht="19.8" x14ac:dyDescent="0.45">
      <c r="B7" s="126"/>
      <c r="C7" s="127"/>
      <c r="D7" s="127"/>
      <c r="E7" s="127"/>
      <c r="F7" s="127"/>
      <c r="G7" s="127"/>
      <c r="H7" s="127"/>
      <c r="I7" s="127"/>
      <c r="J7" s="10"/>
      <c r="K7" s="20" t="s">
        <v>183</v>
      </c>
      <c r="L7" s="189">
        <v>102</v>
      </c>
      <c r="N7" s="123"/>
      <c r="O7" s="123"/>
    </row>
    <row r="8" spans="1:15" ht="20.399999999999999" thickBot="1" x14ac:dyDescent="0.5">
      <c r="B8" s="10" t="s">
        <v>117</v>
      </c>
      <c r="C8" s="10"/>
      <c r="D8" s="124"/>
      <c r="E8" s="124"/>
      <c r="F8" s="124"/>
      <c r="G8" s="10"/>
      <c r="H8" s="10"/>
      <c r="I8" s="10"/>
      <c r="J8" s="10"/>
      <c r="K8" s="20" t="s">
        <v>184</v>
      </c>
      <c r="L8" s="189">
        <v>142</v>
      </c>
    </row>
    <row r="9" spans="1:15" ht="19.8" x14ac:dyDescent="0.45">
      <c r="B9" s="307" t="s">
        <v>125</v>
      </c>
      <c r="C9" s="148" t="s">
        <v>141</v>
      </c>
      <c r="D9" s="30" t="s">
        <v>133</v>
      </c>
      <c r="E9" s="32"/>
      <c r="F9" s="31"/>
      <c r="G9" s="10"/>
      <c r="H9" s="10"/>
      <c r="I9" s="10"/>
      <c r="J9" s="10"/>
      <c r="K9" s="20" t="s">
        <v>185</v>
      </c>
      <c r="L9" s="189">
        <v>103</v>
      </c>
    </row>
    <row r="10" spans="1:15" ht="19.8" x14ac:dyDescent="0.45">
      <c r="B10" s="308"/>
      <c r="C10" s="149" t="s">
        <v>142</v>
      </c>
      <c r="D10" s="32" t="s">
        <v>134</v>
      </c>
      <c r="E10" s="32"/>
      <c r="F10" s="31"/>
      <c r="G10" s="10"/>
      <c r="H10" s="10"/>
      <c r="I10" s="10"/>
      <c r="J10" s="10"/>
      <c r="K10" s="20" t="s">
        <v>186</v>
      </c>
      <c r="L10" s="189">
        <v>135</v>
      </c>
    </row>
    <row r="11" spans="1:15" ht="20.399999999999999" thickBot="1" x14ac:dyDescent="0.5">
      <c r="B11" s="309"/>
      <c r="C11" s="150" t="s">
        <v>143</v>
      </c>
      <c r="D11" s="30" t="s">
        <v>135</v>
      </c>
      <c r="E11" s="32"/>
      <c r="F11" s="31"/>
      <c r="G11" s="10"/>
      <c r="H11" s="10"/>
      <c r="I11" s="10"/>
      <c r="J11" s="10"/>
      <c r="K11" s="20" t="s">
        <v>187</v>
      </c>
      <c r="L11" s="189">
        <v>104</v>
      </c>
    </row>
    <row r="12" spans="1:15" ht="19.8" x14ac:dyDescent="0.45">
      <c r="B12" s="307" t="s">
        <v>126</v>
      </c>
      <c r="C12" s="148" t="s">
        <v>144</v>
      </c>
      <c r="D12" s="30" t="s">
        <v>136</v>
      </c>
      <c r="E12" s="32"/>
      <c r="F12" s="31"/>
      <c r="G12" s="10"/>
      <c r="H12" s="10"/>
      <c r="I12" s="10"/>
      <c r="J12" s="10"/>
      <c r="K12" s="20" t="s">
        <v>188</v>
      </c>
      <c r="L12" s="189">
        <v>136</v>
      </c>
    </row>
    <row r="13" spans="1:15" ht="19.8" x14ac:dyDescent="0.45">
      <c r="B13" s="308"/>
      <c r="C13" s="149" t="s">
        <v>145</v>
      </c>
      <c r="D13" s="32" t="s">
        <v>137</v>
      </c>
      <c r="E13" s="32"/>
      <c r="F13" s="31"/>
      <c r="G13" s="10"/>
      <c r="H13" s="10"/>
      <c r="I13" s="10"/>
      <c r="J13" s="10"/>
      <c r="K13" s="20" t="s">
        <v>189</v>
      </c>
      <c r="L13" s="189">
        <v>141</v>
      </c>
    </row>
    <row r="14" spans="1:15" ht="19.8" x14ac:dyDescent="0.45">
      <c r="B14" s="308"/>
      <c r="C14" s="149" t="s">
        <v>146</v>
      </c>
      <c r="D14" s="32" t="s">
        <v>157</v>
      </c>
      <c r="E14" s="32"/>
      <c r="F14" s="31"/>
      <c r="G14" s="10"/>
      <c r="H14" s="10"/>
      <c r="I14" s="10"/>
      <c r="J14" s="10"/>
      <c r="K14" s="20" t="s">
        <v>190</v>
      </c>
      <c r="L14" s="189">
        <v>105</v>
      </c>
    </row>
    <row r="15" spans="1:15" ht="20.399999999999999" thickBot="1" x14ac:dyDescent="0.5">
      <c r="B15" s="309"/>
      <c r="C15" s="150" t="s">
        <v>147</v>
      </c>
      <c r="D15" s="32" t="s">
        <v>158</v>
      </c>
      <c r="E15" s="32"/>
      <c r="F15" s="31"/>
      <c r="G15" s="10"/>
      <c r="H15" s="10"/>
      <c r="I15" s="10"/>
      <c r="J15" s="10"/>
      <c r="K15" s="20" t="s">
        <v>191</v>
      </c>
      <c r="L15" s="189">
        <v>143</v>
      </c>
    </row>
    <row r="16" spans="1:15" ht="20.399999999999999" thickBot="1" x14ac:dyDescent="0.5">
      <c r="B16" s="204" t="s">
        <v>231</v>
      </c>
      <c r="C16" s="213" t="s">
        <v>232</v>
      </c>
      <c r="D16" s="32" t="s">
        <v>235</v>
      </c>
      <c r="E16" s="32"/>
      <c r="F16" s="31"/>
      <c r="G16" s="10"/>
      <c r="H16" s="10"/>
      <c r="I16" s="10"/>
      <c r="J16" s="10"/>
      <c r="K16" s="20" t="s">
        <v>192</v>
      </c>
      <c r="L16" s="189">
        <v>106</v>
      </c>
    </row>
    <row r="17" spans="2:12" ht="19.8" x14ac:dyDescent="0.45">
      <c r="B17" s="307" t="s">
        <v>127</v>
      </c>
      <c r="C17" s="148" t="s">
        <v>148</v>
      </c>
      <c r="D17" s="30" t="s">
        <v>138</v>
      </c>
      <c r="E17" s="30"/>
      <c r="F17" s="31"/>
      <c r="G17" s="10"/>
      <c r="H17" s="10"/>
      <c r="I17" s="10"/>
      <c r="J17" s="10"/>
      <c r="K17" s="20" t="s">
        <v>193</v>
      </c>
      <c r="L17" s="189">
        <v>107</v>
      </c>
    </row>
    <row r="18" spans="2:12" ht="19.8" x14ac:dyDescent="0.45">
      <c r="B18" s="308"/>
      <c r="C18" s="149" t="s">
        <v>149</v>
      </c>
      <c r="D18" s="32" t="s">
        <v>139</v>
      </c>
      <c r="E18" s="30"/>
      <c r="F18" s="31"/>
      <c r="G18" s="10"/>
      <c r="H18" s="10"/>
      <c r="I18" s="10"/>
      <c r="J18" s="10"/>
      <c r="K18" s="20" t="s">
        <v>194</v>
      </c>
      <c r="L18" s="189">
        <v>138</v>
      </c>
    </row>
    <row r="19" spans="2:12" ht="20.399999999999999" thickBot="1" x14ac:dyDescent="0.5">
      <c r="B19" s="309"/>
      <c r="C19" s="150" t="s">
        <v>233</v>
      </c>
      <c r="D19" s="30" t="s">
        <v>140</v>
      </c>
      <c r="E19" s="30"/>
      <c r="F19" s="31"/>
      <c r="G19" s="10"/>
      <c r="H19" s="10"/>
      <c r="I19" s="10"/>
      <c r="J19" s="10"/>
      <c r="K19" s="20" t="s">
        <v>195</v>
      </c>
      <c r="L19" s="189">
        <v>108</v>
      </c>
    </row>
    <row r="20" spans="2:12" ht="19.8" x14ac:dyDescent="0.45">
      <c r="B20" s="127"/>
      <c r="C20" s="124"/>
      <c r="D20" s="127"/>
      <c r="E20" s="127"/>
      <c r="F20" s="10"/>
      <c r="G20" s="10"/>
      <c r="H20" s="10"/>
      <c r="I20" s="10"/>
      <c r="J20" s="10"/>
      <c r="K20" s="20" t="s">
        <v>196</v>
      </c>
      <c r="L20" s="189">
        <v>109</v>
      </c>
    </row>
    <row r="21" spans="2:12" ht="19.8" x14ac:dyDescent="0.45">
      <c r="B21" s="10"/>
      <c r="C21" s="10"/>
      <c r="D21" s="10"/>
      <c r="E21" s="10"/>
      <c r="F21" s="10"/>
      <c r="G21" s="10"/>
      <c r="H21" s="10"/>
      <c r="I21" s="10"/>
      <c r="J21" s="10"/>
      <c r="K21" s="20" t="s">
        <v>197</v>
      </c>
      <c r="L21" s="189">
        <v>139</v>
      </c>
    </row>
    <row r="22" spans="2:12" ht="19.8" x14ac:dyDescent="0.45">
      <c r="B22" s="124"/>
      <c r="C22" s="123"/>
      <c r="D22" s="124"/>
      <c r="E22" s="124"/>
      <c r="F22" s="10"/>
      <c r="G22" s="10"/>
      <c r="H22" s="10"/>
      <c r="I22" s="10"/>
      <c r="J22" s="10"/>
      <c r="K22" s="20" t="s">
        <v>198</v>
      </c>
      <c r="L22" s="189">
        <v>137</v>
      </c>
    </row>
    <row r="23" spans="2:12" ht="19.8" x14ac:dyDescent="0.45">
      <c r="B23" s="124"/>
      <c r="C23" s="124"/>
      <c r="D23" s="124"/>
      <c r="E23" s="124"/>
      <c r="F23" s="10"/>
      <c r="K23" s="20" t="s">
        <v>199</v>
      </c>
      <c r="L23" s="189">
        <v>110</v>
      </c>
    </row>
    <row r="24" spans="2:12" x14ac:dyDescent="0.45">
      <c r="B24" t="s">
        <v>64</v>
      </c>
      <c r="K24" s="20" t="s">
        <v>200</v>
      </c>
      <c r="L24" s="189">
        <v>144</v>
      </c>
    </row>
    <row r="25" spans="2:12" x14ac:dyDescent="0.45">
      <c r="B25" s="20" t="s">
        <v>25</v>
      </c>
      <c r="K25" s="20" t="s">
        <v>201</v>
      </c>
      <c r="L25" s="189">
        <v>111</v>
      </c>
    </row>
    <row r="26" spans="2:12" x14ac:dyDescent="0.45">
      <c r="B26" s="20" t="s">
        <v>56</v>
      </c>
      <c r="K26" s="20" t="s">
        <v>202</v>
      </c>
      <c r="L26" s="189">
        <v>114</v>
      </c>
    </row>
    <row r="27" spans="2:12" x14ac:dyDescent="0.45">
      <c r="B27" s="20" t="s">
        <v>55</v>
      </c>
      <c r="K27" s="20" t="s">
        <v>203</v>
      </c>
      <c r="L27" s="189">
        <v>112</v>
      </c>
    </row>
    <row r="28" spans="2:12" x14ac:dyDescent="0.45">
      <c r="B28" s="20" t="s">
        <v>57</v>
      </c>
      <c r="K28" s="20" t="s">
        <v>204</v>
      </c>
      <c r="L28" s="189">
        <v>113</v>
      </c>
    </row>
    <row r="29" spans="2:12" x14ac:dyDescent="0.45">
      <c r="B29" s="20" t="s">
        <v>58</v>
      </c>
      <c r="K29" s="20" t="s">
        <v>205</v>
      </c>
      <c r="L29" s="189">
        <v>116</v>
      </c>
    </row>
    <row r="30" spans="2:12" x14ac:dyDescent="0.45">
      <c r="B30" s="20" t="s">
        <v>61</v>
      </c>
      <c r="K30" s="20" t="s">
        <v>206</v>
      </c>
      <c r="L30" s="189">
        <v>117</v>
      </c>
    </row>
    <row r="31" spans="2:12" x14ac:dyDescent="0.45">
      <c r="B31" s="20" t="s">
        <v>62</v>
      </c>
      <c r="K31" s="20" t="s">
        <v>207</v>
      </c>
      <c r="L31" s="189">
        <v>118</v>
      </c>
    </row>
    <row r="32" spans="2:12" x14ac:dyDescent="0.45">
      <c r="B32" s="20" t="s">
        <v>59</v>
      </c>
      <c r="K32" s="20" t="s">
        <v>208</v>
      </c>
      <c r="L32" s="189">
        <v>119</v>
      </c>
    </row>
    <row r="33" spans="2:12" x14ac:dyDescent="0.45">
      <c r="B33" s="20" t="s">
        <v>60</v>
      </c>
      <c r="K33" s="20" t="s">
        <v>209</v>
      </c>
      <c r="L33" s="189">
        <v>120</v>
      </c>
    </row>
    <row r="34" spans="2:12" x14ac:dyDescent="0.45">
      <c r="B34" s="20" t="s">
        <v>63</v>
      </c>
      <c r="K34" s="20" t="s">
        <v>210</v>
      </c>
      <c r="L34" s="189">
        <v>121</v>
      </c>
    </row>
    <row r="35" spans="2:12" x14ac:dyDescent="0.45">
      <c r="K35" s="20" t="s">
        <v>211</v>
      </c>
      <c r="L35" s="189">
        <v>123</v>
      </c>
    </row>
    <row r="36" spans="2:12" x14ac:dyDescent="0.45">
      <c r="K36" s="20" t="s">
        <v>212</v>
      </c>
      <c r="L36" s="189">
        <v>125</v>
      </c>
    </row>
    <row r="37" spans="2:12" x14ac:dyDescent="0.45">
      <c r="K37" s="20" t="s">
        <v>213</v>
      </c>
      <c r="L37" s="189">
        <v>126</v>
      </c>
    </row>
    <row r="38" spans="2:12" x14ac:dyDescent="0.45">
      <c r="K38" s="20" t="s">
        <v>214</v>
      </c>
      <c r="L38" s="189">
        <v>128</v>
      </c>
    </row>
    <row r="39" spans="2:12" x14ac:dyDescent="0.45">
      <c r="K39" s="20" t="s">
        <v>215</v>
      </c>
      <c r="L39" s="189">
        <v>129</v>
      </c>
    </row>
    <row r="40" spans="2:12" x14ac:dyDescent="0.45">
      <c r="K40" s="20" t="s">
        <v>216</v>
      </c>
      <c r="L40" s="189">
        <v>130</v>
      </c>
    </row>
    <row r="41" spans="2:12" x14ac:dyDescent="0.45">
      <c r="K41" s="20" t="s">
        <v>217</v>
      </c>
      <c r="L41" s="189">
        <v>131</v>
      </c>
    </row>
    <row r="42" spans="2:12" x14ac:dyDescent="0.45">
      <c r="K42" s="20" t="s">
        <v>218</v>
      </c>
      <c r="L42" s="189">
        <v>133</v>
      </c>
    </row>
    <row r="43" spans="2:12" x14ac:dyDescent="0.45">
      <c r="K43" s="20" t="s">
        <v>219</v>
      </c>
      <c r="L43" s="189" t="s">
        <v>223</v>
      </c>
    </row>
  </sheetData>
  <sheetProtection selectLockedCells="1"/>
  <mergeCells count="3">
    <mergeCell ref="B9:B11"/>
    <mergeCell ref="B12:B15"/>
    <mergeCell ref="B17:B19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別記様式第４</vt:lpstr>
      <vt:lpstr>事前届出書・届出済証</vt:lpstr>
      <vt:lpstr>リスト</vt:lpstr>
      <vt:lpstr>事前届出書・届出済証!Print_Area</vt:lpstr>
      <vt:lpstr>別記様式第４!Print_Area</vt:lpstr>
      <vt:lpstr>別記様式第４!Print_Titles</vt:lpstr>
      <vt:lpstr>署コード</vt:lpstr>
      <vt:lpstr>用途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2025-06-26T00:02:25Z</dcterms:created>
  <dcterms:modified xsi:type="dcterms:W3CDTF">2025-06-26T00:02:34Z</dcterms:modified>
</cp:coreProperties>
</file>